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1"/>
  </bookViews>
  <sheets>
    <sheet name="Leyenda" sheetId="1" r:id="rId1"/>
    <sheet name="Tus decisiones" sheetId="2" r:id="rId2"/>
    <sheet name="Recursos y productos" sheetId="3" r:id="rId3"/>
    <sheet name="Estados financieros" sheetId="4" r:id="rId4"/>
    <sheet name="Información mercado" sheetId="5" r:id="rId5"/>
    <sheet name="W" sheetId="6" r:id="rId6"/>
  </sheets>
  <definedNames>
    <definedName name="_xlnm.Print_Area" localSheetId="3">'Estados financieros'!$A$1:$Y$39</definedName>
    <definedName name="_xlnm.Print_Area" localSheetId="4">'Información mercado'!$A$1:$N$114</definedName>
    <definedName name="_xlnm.Print_Area" localSheetId="2">'Recursos y productos'!$A$1:$AA$48</definedName>
    <definedName name="_xlnm.Print_Area" localSheetId="1">'Tus decisiones'!$A$1:$Y$38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<sst xmlns="http://schemas.openxmlformats.org/spreadsheetml/2006/main" count="572" uniqueCount="371">
  <si>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</si>
  <si>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</si>
  <si>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</si>
  <si>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</si>
  <si>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</si>
  <si>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</si>
  <si>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</si>
  <si>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</si>
  <si>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</si>
  <si>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</si>
  <si>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</si>
  <si>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</si>
  <si>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</si>
  <si>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</si>
  <si>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</si>
  <si>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</si>
  <si>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</si>
  <si>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</si>
  <si>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</si>
  <si>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</si>
  <si>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</si>
  <si>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</si>
  <si>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</si>
  <si>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</si>
  <si>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</si>
  <si>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</si>
  <si>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</si>
  <si>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</si>
  <si>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</si>
  <si>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</si>
  <si>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</si>
  <si>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</si>
  <si>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</si>
  <si>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</si>
  <si>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</si>
  <si>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</si>
  <si>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</si>
  <si>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</si>
  <si>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</si>
  <si>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</si>
  <si>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</si>
  <si>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</si>
  <si>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</si>
  <si>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</si>
  <si>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</si>
  <si>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</si>
  <si>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</si>
  <si>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</si>
  <si>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</si>
  <si>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</si>
  <si>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</si>
  <si>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</si>
  <si>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</si>
  <si>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</si>
  <si>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</si>
  <si>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</si>
  <si>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</si>
  <si>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</si>
  <si>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</si>
  <si>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</si>
  <si>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</si>
  <si>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</si>
  <si>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</si>
  <si>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</si>
  <si>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</si>
  <si>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Ampliación fábrica (sq. m.)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</si>
  <si>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</si>
  <si>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</si>
  <si>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</si>
  <si>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</si>
  <si>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</si>
  <si>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</si>
  <si>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</si>
  <si>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</si>
  <si>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</si>
  <si>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</si>
  <si>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</si>
  <si>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</si>
  <si>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</si>
  <si>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</si>
  <si>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</si>
  <si>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</si>
  <si>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</si>
  <si>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</si>
  <si>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</si>
  <si>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</si>
  <si>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</si>
  <si>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</si>
  <si>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</si>
  <si>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</si>
  <si>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</si>
  <si>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</si>
  <si>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</si>
  <si>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</si>
  <si>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</si>
  <si>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</si>
  <si>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</si>
  <si>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</si>
  <si>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</si>
  <si>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</si>
  <si>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</si>
  <si>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</si>
  <si>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</si>
  <si>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</si>
  <si>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</si>
  <si>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</si>
  <si>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</si>
  <si>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</si>
  <si>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</si>
  <si>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</si>
  <si>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</si>
  <si>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</si>
  <si>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</si>
  <si>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</si>
  <si>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</si>
  <si>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</si>
  <si>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</si>
  <si>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</si>
  <si>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</si>
  <si>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</si>
  <si>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</si>
  <si>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</si>
  <si>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</si>
  <si>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</si>
  <si>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</si>
  <si>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</si>
  <si>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</si>
  <si>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</si>
  <si>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</si>
  <si>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</si>
  <si>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</si>
  <si>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</si>
  <si>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</si>
  <si>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</si>
  <si>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</si>
  <si>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</si>
  <si>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</si>
  <si>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</si>
  <si>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</si>
  <si>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</si>
  <si>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</si>
  <si>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</si>
  <si>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</si>
  <si>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</si>
  <si>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</si>
  <si>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</si>
  <si>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</si>
  <si>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</si>
  <si>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</si>
  <si>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</si>
  <si>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</si>
  <si>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</si>
  <si>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</si>
  <si>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</si>
  <si>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</si>
  <si>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</si>
  <si>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</si>
  <si>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</si>
  <si>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</si>
  <si>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</si>
  <si>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</si>
  <si>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</si>
  <si>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</si>
  <si>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</si>
  <si>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</si>
  <si>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</si>
  <si>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</si>
  <si>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</si>
  <si>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</si>
  <si>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</si>
  <si>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</si>
  <si>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</si>
  <si>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</si>
  <si>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</si>
  <si>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</si>
  <si>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</si>
  <si>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</si>
  <si>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</si>
  <si>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</si>
  <si>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</si>
  <si>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</si>
  <si>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</si>
  <si>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</si>
  <si>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</si>
  <si>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</si>
  <si>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</si>
  <si>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</si>
  <si>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</si>
  <si>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</si>
  <si>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</si>
  <si>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</si>
  <si>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</si>
  <si>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</si>
  <si>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</si>
  <si>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</si>
  <si>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</si>
  <si>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</si>
  <si>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</si>
  <si>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</si>
  <si>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Salarios Mmontaje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</si>
  <si>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</si>
  <si>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</si>
  <si>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</si>
  <si>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</si>
  <si>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</si>
  <si>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</si>
  <si>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</si>
  <si>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</si>
  <si>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</si>
  <si>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</si>
  <si>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</si>
  <si>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</si>
  <si>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</si>
  <si>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</si>
  <si>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</si>
  <si>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</si>
  <si>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</si>
  <si>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</si>
  <si>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</si>
  <si>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</si>
  <si>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</si>
  <si>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</si>
  <si>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</si>
  <si>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</si>
  <si>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</si>
  <si>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</si>
  <si>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</si>
  <si>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</si>
  <si>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</si>
  <si>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</si>
  <si>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</si>
  <si>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</si>
  <si>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</si>
  <si>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</si>
  <si>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</si>
  <si>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</si>
  <si>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</si>
  <si>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</si>
  <si>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</si>
  <si>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</si>
  <si>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</si>
  <si>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</si>
  <si>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</si>
  <si>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</si>
  <si>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</si>
  <si>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</si>
  <si>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</si>
  <si>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</si>
  <si>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</si>
  <si>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</si>
  <si>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</si>
  <si>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</si>
  <si>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</si>
  <si>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</si>
  <si>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</si>
  <si>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</si>
  <si>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</si>
  <si>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</si>
  <si>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</si>
  <si>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</si>
  <si>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</si>
  <si>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</si>
  <si>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</si>
  <si>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</si>
  <si>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</si>
  <si>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</si>
  <si>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</si>
  <si>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</si>
  <si>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</si>
  <si>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</si>
  <si>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</si>
  <si>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</si>
  <si>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</si>
  <si>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</si>
  <si>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</si>
  <si>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</si>
  <si>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</si>
  <si>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</si>
  <si>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</si>
  <si>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</si>
  <si>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</si>
  <si>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</si>
  <si>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</si>
  <si>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</si>
  <si>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</si>
  <si>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</si>
  <si>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</si>
  <si>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</si>
  <si>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</si>
  <si>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</si>
  <si>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</si>
  <si>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</si>
  <si>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</si>
  <si>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</si>
  <si>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</si>
  <si>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</si>
  <si>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</si>
  <si>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</si>
  <si>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</si>
  <si>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</si>
  <si>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</si>
  <si>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</si>
  <si>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</si>
  <si>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</si>
  <si>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</si>
  <si>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</si>
  <si>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</si>
  <si>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</si>
  <si>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</si>
  <si>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</si>
  <si>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</si>
  <si>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</si>
  <si>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</si>
  <si>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</si>
  <si>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 xml:space="preserve">  11G6</t>
  </si>
  <si>
    <t xml:space="preserve">   1.85</t>
  </si>
  <si>
    <t xml:space="preserve">   1.63</t>
  </si>
  <si>
    <t xml:space="preserve">   4.48</t>
  </si>
  <si>
    <t>Minor</t>
  </si>
  <si>
    <t>Major</t>
  </si>
  <si>
    <t xml:space="preserve"> 84.2</t>
  </si>
  <si>
    <t xml:space="preserve">  3.6</t>
  </si>
  <si>
    <t xml:space="preserve">  3.8</t>
  </si>
  <si>
    <t xml:space="preserve">  8.3</t>
  </si>
  <si>
    <t xml:space="preserve">  2.7</t>
  </si>
  <si>
    <t xml:space="preserve">  3.2</t>
  </si>
  <si>
    <t xml:space="preserve">  8.7</t>
  </si>
  <si>
    <t xml:space="preserve">  5.4</t>
  </si>
  <si>
    <t xml:space="preserve">  6.6</t>
  </si>
  <si>
    <t xml:space="preserve"> 10.3</t>
  </si>
  <si>
    <t xml:space="preserve">   **</t>
  </si>
  <si>
    <t xml:space="preserve"> ****</t>
  </si>
  <si>
    <t xml:space="preserve"> Free info</t>
  </si>
  <si>
    <t>No Message</t>
  </si>
  <si>
    <t>W!A900</t>
  </si>
  <si>
    <t>LEYENDA</t>
  </si>
  <si>
    <t>Este excel contiene 6 pestañas:</t>
  </si>
  <si>
    <t>Leyenda</t>
  </si>
  <si>
    <t>Información de mercado</t>
  </si>
  <si>
    <t>Tus decisiones</t>
  </si>
  <si>
    <t>Refleja el resultado obtenido por la empresa en el mercado.</t>
  </si>
  <si>
    <t>Recursos y productos</t>
  </si>
  <si>
    <t xml:space="preserve">Estados financieros </t>
  </si>
  <si>
    <t>Se incluye cuenta de resultados, de tesorería y flujo de caja de la empresa.</t>
  </si>
  <si>
    <t>Aporta información sobre el comportamiento del mercado y las empresas de la competencia</t>
  </si>
  <si>
    <t>W</t>
  </si>
  <si>
    <t>Incluye todos los datos reflejados en el excel, es útil para aquellos participantes que quieran crear modelos.</t>
  </si>
  <si>
    <t>Funcionamiento de la competición:</t>
  </si>
  <si>
    <t>Solo aparece en este excel a modo de explicación.</t>
  </si>
  <si>
    <t>EJEMPLO DE 1 TRIMESTRE</t>
  </si>
  <si>
    <t>Se entrega a cada equipo (hasta 8 por mercado) el comportamiento de su empresa durante los 5 últimos trimestres - 5 Excel con el presente formato.</t>
  </si>
  <si>
    <t>Todas las empresas reciben el mismo historial, a partir de entonces cada una dependerá de las decisiones del equipo.</t>
  </si>
  <si>
    <t>Las decisiones que introduce el equipo en cada trimestre</t>
  </si>
  <si>
    <t>1º Ronda - Una decisión por semana</t>
  </si>
  <si>
    <t>Final Nacional - Cinco decisiones en un día (Menos de 1 hora por decisión)</t>
  </si>
  <si>
    <t>Se toman un total de 5 decisiones según el periodo establecido</t>
  </si>
  <si>
    <t>El resultado depende de las decisiones tomadas, del resultado de las decisiones tomadas anteriormente y del comportamiento del mercado (incluye las decisiones tomadas por el resto de empresas).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</si>
  <si>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</si>
  <si>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</si>
  <si>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</si>
  <si>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</si>
  <si>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Menor</t>
  </si>
  <si>
    <t>Mayor</t>
  </si>
  <si>
    <t>Ninguna</t>
  </si>
  <si>
    <t>PREVISIONES PRÓXIMO CUARTO</t>
  </si>
  <si>
    <t>ECONOMÍA INTERNACIONAL</t>
  </si>
  <si>
    <t>Flujo de caja de explotación</t>
  </si>
  <si>
    <t>Formación Staff (días)</t>
  </si>
  <si>
    <t>World Copyright © 2015 - EDIT 515 Ltd, UK and SDG - Simuladores e Modelos de Gestão, S.A.</t>
  </si>
  <si>
    <t>2º Ronda - Una decisión por semana</t>
  </si>
  <si>
    <t>(incluye inversiones por valor 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</si>
</sst>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62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1"/>
      <name val="Tahoma"/>
      <family val="0"/>
    </font>
    <font>
      <b/>
      <sz val="16"/>
      <color indexed="21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0" fontId="6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21" fillId="10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11" borderId="0" xfId="0" applyFont="1" applyFill="1" applyAlignment="1">
      <alignment/>
    </xf>
    <xf numFmtId="0" fontId="21" fillId="13" borderId="0" xfId="0" applyFont="1" applyFill="1" applyAlignment="1">
      <alignment/>
    </xf>
    <xf numFmtId="172" fontId="8" fillId="0" borderId="13" xfId="0" applyNumberFormat="1" applyFont="1" applyBorder="1" applyAlignment="1">
      <alignment horizontal="right"/>
    </xf>
    <xf numFmtId="49" fontId="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22</xdr:row>
      <xdr:rowOff>28575</xdr:rowOff>
    </xdr:from>
    <xdr:to>
      <xdr:col>7</xdr:col>
      <xdr:colOff>0</xdr:colOff>
      <xdr:row>46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2162175" y="3857625"/>
          <a:ext cx="3067050" cy="3895725"/>
          <a:chOff x="2223704" y="692547"/>
          <a:chExt cx="4967288" cy="5616848"/>
        </a:xfrm>
        <a:solidFill>
          <a:srgbClr val="FFFFFF"/>
        </a:solidFill>
      </xdr:grpSpPr>
      <xdr:sp>
        <xdr:nvSpPr>
          <xdr:cNvPr id="2" name="AutoShape 9"/>
          <xdr:cNvSpPr>
            <a:spLocks/>
          </xdr:cNvSpPr>
        </xdr:nvSpPr>
        <xdr:spPr>
          <a:xfrm>
            <a:off x="3874085" y="692547"/>
            <a:ext cx="1666525" cy="796188"/>
          </a:xfrm>
          <a:prstGeom prst="roundRect">
            <a:avLst/>
          </a:prstGeom>
          <a:solidFill>
            <a:srgbClr val="FFFFFF"/>
          </a:solidFill>
          <a:ln w="38100" cmpd="sng">
            <a:solidFill>
              <a:srgbClr val="8BC54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8080"/>
                </a:solidFill>
              </a:rPr>
              <a:t>Información
</a:t>
            </a:r>
            <a:r>
              <a:rPr lang="en-US" cap="none" sz="1100" b="0" i="0" u="none" baseline="0">
                <a:solidFill>
                  <a:srgbClr val="008080"/>
                </a:solidFill>
              </a:rPr>
              <a:t> Histórica</a:t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 rot="2700000" flipV="1">
            <a:off x="3014745" y="3356337"/>
            <a:ext cx="0" cy="502708"/>
          </a:xfrm>
          <a:prstGeom prst="line">
            <a:avLst/>
          </a:prstGeom>
          <a:noFill/>
          <a:ln w="38100" cmpd="sng">
            <a:solidFill>
              <a:srgbClr val="016774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3"/>
          <xdr:cNvSpPr>
            <a:spLocks/>
          </xdr:cNvSpPr>
        </xdr:nvSpPr>
        <xdr:spPr>
          <a:xfrm rot="18900000" flipV="1">
            <a:off x="5895772" y="3572586"/>
            <a:ext cx="502938" cy="0"/>
          </a:xfrm>
          <a:prstGeom prst="line">
            <a:avLst/>
          </a:prstGeom>
          <a:noFill/>
          <a:ln w="38100" cmpd="sng">
            <a:solidFill>
              <a:srgbClr val="016774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3"/>
          <xdr:cNvSpPr>
            <a:spLocks/>
          </xdr:cNvSpPr>
        </xdr:nvSpPr>
        <xdr:spPr>
          <a:xfrm>
            <a:off x="3874085" y="2560149"/>
            <a:ext cx="1666525" cy="796188"/>
          </a:xfrm>
          <a:prstGeom prst="roundRect">
            <a:avLst/>
          </a:prstGeom>
          <a:solidFill>
            <a:srgbClr val="FFFFFF"/>
          </a:solidFill>
          <a:ln w="38100" cmpd="sng">
            <a:solidFill>
              <a:srgbClr val="8BC54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8080"/>
                </a:solidFill>
              </a:rPr>
              <a:t>Análisis</a:t>
            </a:r>
          </a:p>
        </xdr:txBody>
      </xdr:sp>
      <xdr:sp>
        <xdr:nvSpPr>
          <xdr:cNvPr id="6" name="AutoShape 18"/>
          <xdr:cNvSpPr>
            <a:spLocks/>
          </xdr:cNvSpPr>
        </xdr:nvSpPr>
        <xdr:spPr>
          <a:xfrm>
            <a:off x="3874085" y="5513207"/>
            <a:ext cx="1666525" cy="796188"/>
          </a:xfrm>
          <a:prstGeom prst="roundRect">
            <a:avLst/>
          </a:prstGeom>
          <a:solidFill>
            <a:srgbClr val="FFFFFF"/>
          </a:solidFill>
          <a:ln w="38100" cmpd="sng">
            <a:solidFill>
              <a:srgbClr val="8BC54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8080"/>
                </a:solidFill>
              </a:rPr>
              <a:t>Procesado</a:t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>
            <a:off x="5540611" y="4042997"/>
            <a:ext cx="1650381" cy="782146"/>
          </a:xfrm>
          <a:prstGeom prst="roundRect">
            <a:avLst/>
          </a:prstGeom>
          <a:solidFill>
            <a:srgbClr val="FFFFFF"/>
          </a:solidFill>
          <a:ln w="38100" cmpd="sng">
            <a:solidFill>
              <a:srgbClr val="8BC54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8080"/>
                </a:solidFill>
              </a:rPr>
              <a:t>Toma de 
</a:t>
            </a:r>
            <a:r>
              <a:rPr lang="en-US" cap="none" sz="1100" b="0" i="0" u="none" baseline="0">
                <a:solidFill>
                  <a:srgbClr val="008080"/>
                </a:solidFill>
              </a:rPr>
              <a:t>Decisiones</a:t>
            </a:r>
          </a:p>
        </xdr:txBody>
      </xdr:sp>
      <xdr:sp>
        <xdr:nvSpPr>
          <xdr:cNvPr id="8" name="AutoShape 19"/>
          <xdr:cNvSpPr>
            <a:spLocks/>
          </xdr:cNvSpPr>
        </xdr:nvSpPr>
        <xdr:spPr>
          <a:xfrm>
            <a:off x="2223704" y="4042997"/>
            <a:ext cx="1650381" cy="782146"/>
          </a:xfrm>
          <a:prstGeom prst="roundRect">
            <a:avLst/>
          </a:prstGeom>
          <a:solidFill>
            <a:srgbClr val="FFFFFF"/>
          </a:solidFill>
          <a:ln w="38100" cmpd="sng">
            <a:solidFill>
              <a:srgbClr val="8BC54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8080"/>
                </a:solidFill>
              </a:rPr>
              <a:t>Informe</a:t>
            </a:r>
            <a:r>
              <a:rPr lang="en-US" cap="none" sz="1100" b="0" i="0" u="none" baseline="0">
                <a:solidFill>
                  <a:srgbClr val="008080"/>
                </a:solidFill>
              </a:rPr>
              <a:t> de Gestión</a:t>
            </a:r>
          </a:p>
        </xdr:txBody>
      </xdr:sp>
      <xdr:grpSp>
        <xdr:nvGrpSpPr>
          <xdr:cNvPr id="9" name="Group 27"/>
          <xdr:cNvGrpSpPr>
            <a:grpSpLocks/>
          </xdr:cNvGrpSpPr>
        </xdr:nvGrpSpPr>
        <xdr:grpSpPr>
          <a:xfrm>
            <a:off x="4229247" y="4044401"/>
            <a:ext cx="956203" cy="782146"/>
            <a:chOff x="3497" y="1981"/>
            <a:chExt cx="602" cy="493"/>
          </a:xfrm>
          <a:solidFill>
            <a:srgbClr val="FFFFFF"/>
          </a:solidFill>
        </xdr:grpSpPr>
        <xdr:sp>
          <xdr:nvSpPr>
            <xdr:cNvPr id="10" name="Oval 25"/>
            <xdr:cNvSpPr>
              <a:spLocks/>
            </xdr:cNvSpPr>
          </xdr:nvSpPr>
          <xdr:spPr>
            <a:xfrm>
              <a:off x="3497" y="1981"/>
              <a:ext cx="602" cy="493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82B64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 Box 26"/>
            <xdr:cNvSpPr txBox="1">
              <a:spLocks noChangeArrowheads="1"/>
            </xdr:cNvSpPr>
          </xdr:nvSpPr>
          <xdr:spPr>
            <a:xfrm>
              <a:off x="3643" y="2102"/>
              <a:ext cx="311" cy="3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8080"/>
                  </a:solidFill>
                </a:rPr>
                <a:t>5</a:t>
              </a:r>
            </a:p>
          </xdr:txBody>
        </xdr:sp>
      </xdr:grpSp>
      <xdr:sp>
        <xdr:nvSpPr>
          <xdr:cNvPr id="12" name="Line 33"/>
          <xdr:cNvSpPr>
            <a:spLocks/>
          </xdr:cNvSpPr>
        </xdr:nvSpPr>
        <xdr:spPr>
          <a:xfrm rot="13500000" flipV="1">
            <a:off x="6182633" y="5011903"/>
            <a:ext cx="0" cy="502708"/>
          </a:xfrm>
          <a:prstGeom prst="line">
            <a:avLst/>
          </a:prstGeom>
          <a:noFill/>
          <a:ln w="38100" cmpd="sng">
            <a:solidFill>
              <a:srgbClr val="016774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4"/>
          <xdr:cNvSpPr>
            <a:spLocks/>
          </xdr:cNvSpPr>
        </xdr:nvSpPr>
        <xdr:spPr>
          <a:xfrm rot="8100000" flipV="1">
            <a:off x="2794942" y="5301171"/>
            <a:ext cx="502938" cy="0"/>
          </a:xfrm>
          <a:prstGeom prst="line">
            <a:avLst/>
          </a:prstGeom>
          <a:noFill/>
          <a:ln w="38100" cmpd="sng">
            <a:solidFill>
              <a:srgbClr val="016774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9"/>
          <xdr:cNvSpPr>
            <a:spLocks/>
          </xdr:cNvSpPr>
        </xdr:nvSpPr>
        <xdr:spPr>
          <a:xfrm>
            <a:off x="4707348" y="1629156"/>
            <a:ext cx="1242" cy="791976"/>
          </a:xfrm>
          <a:prstGeom prst="line">
            <a:avLst/>
          </a:prstGeom>
          <a:noFill/>
          <a:ln w="38100" cmpd="sng">
            <a:solidFill>
              <a:srgbClr val="016774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D2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2.7109375" style="239" customWidth="1"/>
    <col min="2" max="2" width="4.57421875" style="239" customWidth="1"/>
    <col min="3" max="3" width="25.421875" style="239" customWidth="1"/>
    <col min="4" max="16384" width="11.421875" style="239" customWidth="1"/>
  </cols>
  <sheetData>
    <row r="2" ht="33.75">
      <c r="B2" s="238" t="s">
        <v>335</v>
      </c>
    </row>
    <row r="4" ht="12.75">
      <c r="B4" s="240" t="s">
        <v>349</v>
      </c>
    </row>
    <row r="6" ht="12.75">
      <c r="B6" s="241" t="s">
        <v>336</v>
      </c>
    </row>
    <row r="7" spans="3:4" ht="12.75">
      <c r="C7" s="236" t="s">
        <v>337</v>
      </c>
      <c r="D7" s="242" t="s">
        <v>348</v>
      </c>
    </row>
    <row r="8" spans="3:4" ht="12.75">
      <c r="C8" s="233" t="s">
        <v>339</v>
      </c>
      <c r="D8" s="242" t="s">
        <v>352</v>
      </c>
    </row>
    <row r="9" spans="3:4" ht="12.75">
      <c r="C9" s="234" t="s">
        <v>341</v>
      </c>
      <c r="D9" s="242" t="s">
        <v>340</v>
      </c>
    </row>
    <row r="10" spans="3:4" ht="12.75">
      <c r="C10" s="234" t="s">
        <v>342</v>
      </c>
      <c r="D10" s="239" t="s">
        <v>343</v>
      </c>
    </row>
    <row r="11" spans="3:4" ht="12.75">
      <c r="C11" s="234" t="s">
        <v>338</v>
      </c>
      <c r="D11" s="242" t="s">
        <v>344</v>
      </c>
    </row>
    <row r="12" spans="3:4" ht="12.75">
      <c r="C12" s="235" t="s">
        <v>345</v>
      </c>
      <c r="D12" s="242" t="s">
        <v>346</v>
      </c>
    </row>
    <row r="14" ht="12.75">
      <c r="B14" s="241" t="s">
        <v>347</v>
      </c>
    </row>
    <row r="15" ht="12.75">
      <c r="C15" s="242" t="s">
        <v>350</v>
      </c>
    </row>
    <row r="16" ht="12.75">
      <c r="C16" s="242" t="s">
        <v>351</v>
      </c>
    </row>
    <row r="17" ht="12.75">
      <c r="C17" s="242" t="s">
        <v>355</v>
      </c>
    </row>
    <row r="18" spans="3:4" ht="12.75">
      <c r="C18" s="242"/>
      <c r="D18" s="242" t="s">
        <v>353</v>
      </c>
    </row>
    <row r="19" spans="3:4" ht="12.75">
      <c r="C19" s="242"/>
      <c r="D19" s="242" t="s">
        <v>369</v>
      </c>
    </row>
    <row r="20" spans="3:4" ht="12.75">
      <c r="C20" s="242"/>
      <c r="D20" s="242" t="s">
        <v>354</v>
      </c>
    </row>
    <row r="21" ht="12.75">
      <c r="C21" s="242" t="s">
        <v>356</v>
      </c>
    </row>
    <row r="22" ht="12.75">
      <c r="C22" s="242"/>
    </row>
    <row r="23" ht="12.75">
      <c r="C23" s="242"/>
    </row>
    <row r="24" ht="12.75">
      <c r="C24" s="242"/>
    </row>
    <row r="25" ht="12.75">
      <c r="C25" s="242"/>
    </row>
    <row r="26" ht="12.75">
      <c r="C26" s="242"/>
    </row>
    <row r="27" ht="12.75">
      <c r="C27" s="242"/>
    </row>
    <row r="28" ht="12.75">
      <c r="C28" s="24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B1">
      <selection activeCell="M38" sqref="M38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999</v>
      </c>
      <c r="W1" t="str">
        <f>RIGHT(TRIM(W!A699),10)</f>
        <v>999</v>
      </c>
    </row>
    <row r="2" spans="7:8" ht="33.75">
      <c r="G2" s="1" t="s">
        <v>357</v>
      </c>
      <c r="H2" s="219"/>
    </row>
    <row r="3" spans="2:23" ht="12.75">
      <c r="B3">
        <f>W!A861</f>
        <v>0</v>
      </c>
      <c r="V3" s="2" t="s">
        <v>25</v>
      </c>
      <c r="W3" s="3" t="str">
        <f>W!A6</f>
        <v>  11G6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0</v>
      </c>
      <c r="M5" s="4" t="s">
        <v>24</v>
      </c>
      <c r="O5" s="223">
        <f>W!$A2</f>
        <v>0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2011</v>
      </c>
      <c r="Q9" s="7"/>
      <c r="R9" s="220" t="s">
        <v>26</v>
      </c>
      <c r="S9" s="15">
        <f>W!$A5</f>
        <v>3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360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30</v>
      </c>
      <c r="F14" s="44">
        <f>W!A11</f>
        <v>30</v>
      </c>
      <c r="G14" s="45"/>
      <c r="H14" s="44">
        <f>W!A14</f>
        <v>30</v>
      </c>
      <c r="I14" s="46"/>
      <c r="J14" s="44">
        <f>W!A17</f>
        <v>30</v>
      </c>
      <c r="K14" s="46"/>
      <c r="L14" s="19"/>
      <c r="M14" s="28"/>
      <c r="N14" s="19" t="s">
        <v>30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13</v>
      </c>
      <c r="U14" s="48">
        <f>W!B62</f>
        <v>0</v>
      </c>
      <c r="V14" s="18"/>
      <c r="W14" s="47">
        <f>W!A63</f>
        <v>13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30</v>
      </c>
      <c r="F15" s="44">
        <f>W!A12</f>
        <v>30</v>
      </c>
      <c r="G15" s="51"/>
      <c r="H15" s="44">
        <f>W!A15</f>
        <v>30</v>
      </c>
      <c r="I15" s="52"/>
      <c r="J15" s="44">
        <f>W!A18</f>
        <v>30</v>
      </c>
      <c r="K15" s="52"/>
      <c r="L15" s="19"/>
      <c r="M15" s="28"/>
      <c r="N15" s="19" t="s">
        <v>41</v>
      </c>
      <c r="O15" s="28"/>
      <c r="P15" s="41">
        <f>W!A64</f>
        <v>3</v>
      </c>
      <c r="Q15" s="38">
        <f>W!B64</f>
        <v>0</v>
      </c>
      <c r="R15" s="39"/>
      <c r="S15" s="18"/>
      <c r="T15" s="53">
        <f>W!A65</f>
        <v>13</v>
      </c>
      <c r="U15" s="54">
        <f>W!B65</f>
        <v>0</v>
      </c>
      <c r="V15" s="18"/>
      <c r="W15" s="55">
        <f>W!A66</f>
        <v>13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30</v>
      </c>
      <c r="F16" s="57">
        <f>W!A13</f>
        <v>30</v>
      </c>
      <c r="G16" s="58"/>
      <c r="H16" s="57">
        <f>W!A16</f>
        <v>30</v>
      </c>
      <c r="I16" s="38"/>
      <c r="J16" s="57">
        <f>W!A19</f>
        <v>30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11</v>
      </c>
      <c r="U16" s="59">
        <f>W!B68</f>
        <v>0</v>
      </c>
      <c r="V16" s="18"/>
      <c r="W16" s="60">
        <f>W!A69</f>
        <v>11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360</v>
      </c>
      <c r="G19" s="54">
        <f>W!B21</f>
        <v>0</v>
      </c>
      <c r="H19" s="63">
        <f>W!A24</f>
        <v>610</v>
      </c>
      <c r="I19" s="48">
        <f>W!B24</f>
        <v>0</v>
      </c>
      <c r="J19" s="63">
        <f>W!A27</f>
        <v>850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8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360</v>
      </c>
      <c r="G20" s="54">
        <f>W!B22</f>
        <v>0</v>
      </c>
      <c r="H20" s="44">
        <f>W!A25</f>
        <v>610</v>
      </c>
      <c r="I20" s="54">
        <f>W!B25</f>
        <v>0</v>
      </c>
      <c r="J20" s="44">
        <f>W!A28</f>
        <v>850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25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340</v>
      </c>
      <c r="G21" s="59">
        <f>W!B23</f>
        <v>0</v>
      </c>
      <c r="H21" s="57">
        <f>W!A26</f>
        <v>520</v>
      </c>
      <c r="I21" s="59">
        <f>W!B26</f>
        <v>0</v>
      </c>
      <c r="J21" s="57">
        <f>W!A29</f>
        <v>740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10</v>
      </c>
      <c r="Q21" s="75"/>
      <c r="R21" s="44"/>
      <c r="S21" s="28" t="s">
        <v>54</v>
      </c>
      <c r="T21" s="28"/>
      <c r="U21" s="28"/>
      <c r="V21" s="28"/>
      <c r="W21" s="41">
        <f>W!A78</f>
        <v>30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359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850</v>
      </c>
      <c r="G24" s="48">
        <f>W!B31</f>
        <v>0</v>
      </c>
      <c r="H24" s="63">
        <f>W!A34</f>
        <v>300</v>
      </c>
      <c r="I24" s="48">
        <f>W!B34</f>
        <v>0</v>
      </c>
      <c r="J24" s="63">
        <f>W!A37</f>
        <v>200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500</v>
      </c>
      <c r="G25" s="54">
        <f>W!B32</f>
        <v>0</v>
      </c>
      <c r="H25" s="44">
        <f>W!A35</f>
        <v>200</v>
      </c>
      <c r="I25" s="54">
        <f>W!B35</f>
        <v>0</v>
      </c>
      <c r="J25" s="44">
        <f>W!A38</f>
        <v>150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10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1400</v>
      </c>
      <c r="G26" s="59">
        <f>W!B33</f>
        <v>0</v>
      </c>
      <c r="H26" s="57">
        <f>W!A36</f>
        <v>850</v>
      </c>
      <c r="I26" s="59">
        <f>W!B36</f>
        <v>0</v>
      </c>
      <c r="J26" s="41">
        <f>W!A39</f>
        <v>475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115</v>
      </c>
      <c r="Q26" s="59">
        <f>W!B85</f>
        <v>0</v>
      </c>
      <c r="R26" s="78"/>
      <c r="S26" s="28" t="s">
        <v>367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30</v>
      </c>
      <c r="G30" s="52"/>
      <c r="H30" s="44">
        <f>W!A45</f>
        <v>30</v>
      </c>
      <c r="I30" s="52"/>
      <c r="J30" s="44">
        <f>W!A46</f>
        <v>30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68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67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65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66</v>
      </c>
      <c r="T32" s="28"/>
      <c r="U32" s="28"/>
      <c r="V32" s="28"/>
      <c r="W32" s="41">
        <f>W!A99</f>
        <v>2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69</v>
      </c>
      <c r="N35" s="28"/>
      <c r="O35" s="28"/>
      <c r="P35" s="64">
        <f>W!A97</f>
        <v>1</v>
      </c>
      <c r="Q35" s="88"/>
      <c r="R35" s="28"/>
      <c r="S35" s="28" t="s">
        <v>70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368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M48" sqref="M4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0</v>
      </c>
      <c r="F1" s="224" t="s">
        <v>72</v>
      </c>
      <c r="H1" s="15">
        <f>W!A2</f>
        <v>0</v>
      </c>
      <c r="M1" s="225" t="s">
        <v>73</v>
      </c>
      <c r="T1" s="14" t="s">
        <v>21</v>
      </c>
      <c r="U1" s="15">
        <f>W!A4</f>
        <v>2011</v>
      </c>
      <c r="V1" s="7"/>
      <c r="W1" s="220" t="s">
        <v>26</v>
      </c>
      <c r="X1" s="15">
        <f>W!A5</f>
        <v>3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109</v>
      </c>
      <c r="D4" s="97"/>
      <c r="E4" s="97"/>
      <c r="F4" s="97"/>
      <c r="G4" s="97"/>
      <c r="H4" s="102"/>
      <c r="I4" s="97"/>
      <c r="J4" s="101"/>
      <c r="K4" s="22" t="s">
        <v>108</v>
      </c>
      <c r="P4" s="102"/>
      <c r="R4" s="103"/>
      <c r="S4" s="104" t="s">
        <v>138</v>
      </c>
      <c r="T4" s="96"/>
      <c r="U4" s="37" t="s">
        <v>140</v>
      </c>
      <c r="V4" s="105"/>
      <c r="W4" s="37" t="s">
        <v>141</v>
      </c>
      <c r="X4" s="105"/>
      <c r="Y4" s="37" t="s">
        <v>142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143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71</v>
      </c>
      <c r="F6" s="97"/>
      <c r="G6" s="112" t="s">
        <v>7</v>
      </c>
      <c r="H6" s="102"/>
      <c r="I6" s="97"/>
      <c r="J6" s="101"/>
      <c r="K6" s="107" t="s">
        <v>110</v>
      </c>
      <c r="L6" s="107"/>
      <c r="M6" s="97"/>
      <c r="N6" s="113" t="s">
        <v>116</v>
      </c>
      <c r="O6" s="113" t="s">
        <v>117</v>
      </c>
      <c r="P6" s="102"/>
      <c r="R6" s="101"/>
      <c r="S6" s="19" t="s">
        <v>144</v>
      </c>
      <c r="T6" s="97"/>
      <c r="U6" s="114">
        <f>W!A108</f>
        <v>2697</v>
      </c>
      <c r="V6" s="115"/>
      <c r="W6" s="116">
        <f>W!A109</f>
        <v>1324</v>
      </c>
      <c r="X6" s="108"/>
      <c r="Y6" s="114">
        <f>W!A110</f>
        <v>809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76</v>
      </c>
      <c r="F7" s="97"/>
      <c r="G7" s="117">
        <f>W!A281</f>
        <v>9000</v>
      </c>
      <c r="H7" s="102"/>
      <c r="I7" s="97"/>
      <c r="J7" s="101"/>
      <c r="K7" s="19" t="s">
        <v>111</v>
      </c>
      <c r="L7" s="97"/>
      <c r="M7" s="97"/>
      <c r="N7" s="118">
        <f>W!A191</f>
        <v>26</v>
      </c>
      <c r="O7" s="118">
        <f>W!A192</f>
        <v>48</v>
      </c>
      <c r="P7" s="102"/>
      <c r="R7" s="101"/>
      <c r="S7" s="19" t="s">
        <v>145</v>
      </c>
      <c r="T7" s="97"/>
      <c r="U7" s="114">
        <f>W!A111</f>
        <v>2780</v>
      </c>
      <c r="V7" s="115"/>
      <c r="W7" s="116">
        <f>W!A112</f>
        <v>1367</v>
      </c>
      <c r="X7" s="108"/>
      <c r="Y7" s="114">
        <f>W!A113</f>
        <v>836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74</v>
      </c>
      <c r="F8" s="97"/>
      <c r="G8" s="117">
        <f>0.2*G7</f>
        <v>1800</v>
      </c>
      <c r="H8" s="102"/>
      <c r="I8" s="97"/>
      <c r="J8" s="101"/>
      <c r="K8" s="19" t="s">
        <v>112</v>
      </c>
      <c r="L8" s="97"/>
      <c r="M8" s="97"/>
      <c r="N8" s="118">
        <f>W!A193</f>
        <v>0</v>
      </c>
      <c r="O8" s="118">
        <f>W!A194</f>
        <v>8</v>
      </c>
      <c r="P8" s="102"/>
      <c r="R8" s="101"/>
      <c r="S8" s="19" t="s">
        <v>146</v>
      </c>
      <c r="T8" s="97"/>
      <c r="U8" s="114">
        <f>W!A114</f>
        <v>83</v>
      </c>
      <c r="V8" s="115"/>
      <c r="W8" s="116">
        <f>W!A115</f>
        <v>43</v>
      </c>
      <c r="X8" s="108"/>
      <c r="Y8" s="114">
        <f>W!A116</f>
        <v>27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75</v>
      </c>
      <c r="F9" s="97"/>
      <c r="G9" s="117">
        <f>G7-G8-G10</f>
        <v>6300</v>
      </c>
      <c r="H9" s="102"/>
      <c r="I9" s="97"/>
      <c r="J9" s="101"/>
      <c r="K9" s="19" t="s">
        <v>113</v>
      </c>
      <c r="L9" s="97"/>
      <c r="M9" s="97"/>
      <c r="N9" s="118">
        <f>W!A82</f>
        <v>0</v>
      </c>
      <c r="O9" s="118"/>
      <c r="P9" s="102"/>
      <c r="R9" s="101"/>
      <c r="S9" s="19" t="s">
        <v>147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77</v>
      </c>
      <c r="F10" s="97"/>
      <c r="G10" s="117">
        <f>W!A284</f>
        <v>900</v>
      </c>
      <c r="H10" s="102"/>
      <c r="I10" s="97"/>
      <c r="J10" s="101"/>
      <c r="K10" s="19" t="s">
        <v>114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78</v>
      </c>
      <c r="F11" s="97"/>
      <c r="G11" s="117">
        <f>0.25*G10</f>
        <v>225</v>
      </c>
      <c r="H11" s="102"/>
      <c r="I11" s="97"/>
      <c r="J11" s="101"/>
      <c r="K11" s="19" t="s">
        <v>115</v>
      </c>
      <c r="L11" s="97"/>
      <c r="M11" s="97"/>
      <c r="N11" s="118">
        <f>N7+N8+N9-N10-N12</f>
        <v>0</v>
      </c>
      <c r="O11" s="118">
        <f>O7+O8+O9-O10-O12</f>
        <v>8</v>
      </c>
      <c r="P11" s="102"/>
      <c r="R11" s="98"/>
      <c r="S11" s="109" t="s">
        <v>148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80</v>
      </c>
      <c r="F12" s="97" t="s">
        <v>6</v>
      </c>
      <c r="G12" s="117">
        <f>W!A285</f>
        <v>175</v>
      </c>
      <c r="H12" s="102"/>
      <c r="I12" s="97"/>
      <c r="J12" s="101"/>
      <c r="K12" s="19" t="s">
        <v>86</v>
      </c>
      <c r="L12" s="97"/>
      <c r="M12" s="97"/>
      <c r="N12" s="122">
        <f>W!A197</f>
        <v>26</v>
      </c>
      <c r="O12" s="122">
        <f>W!A198</f>
        <v>48</v>
      </c>
      <c r="P12" s="102"/>
      <c r="R12" s="101"/>
      <c r="S12" s="28" t="s">
        <v>149</v>
      </c>
      <c r="T12" s="97"/>
      <c r="U12" s="114">
        <f>W!A121</f>
        <v>833</v>
      </c>
      <c r="V12" s="115"/>
      <c r="W12" s="114">
        <f>W!A124</f>
        <v>294</v>
      </c>
      <c r="X12" s="108"/>
      <c r="Y12" s="114">
        <f>W!A127</f>
        <v>196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79</v>
      </c>
      <c r="F13" s="97"/>
      <c r="G13" s="117">
        <f>W!A286</f>
        <v>260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150</v>
      </c>
      <c r="T13" s="97"/>
      <c r="U13" s="114">
        <f>W!A122</f>
        <v>490</v>
      </c>
      <c r="V13" s="115"/>
      <c r="W13" s="114">
        <f>W!A125</f>
        <v>196</v>
      </c>
      <c r="X13" s="108"/>
      <c r="Y13" s="114">
        <f>W!A128</f>
        <v>147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81</v>
      </c>
      <c r="F14" s="97"/>
      <c r="G14" s="124">
        <f>W!A287</f>
        <v>0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151</v>
      </c>
      <c r="T14" s="97"/>
      <c r="U14" s="114">
        <f>W!A123</f>
        <v>1374</v>
      </c>
      <c r="V14" s="115"/>
      <c r="W14" s="114">
        <f>W!A126</f>
        <v>834</v>
      </c>
      <c r="X14" s="108"/>
      <c r="Y14" s="114">
        <f>W!A129</f>
        <v>466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313</v>
      </c>
      <c r="D15" s="97"/>
      <c r="E15" s="97"/>
      <c r="F15" s="97"/>
      <c r="G15" s="126">
        <f>G10-SUM(G11:G14)</f>
        <v>240</v>
      </c>
      <c r="H15" s="102"/>
      <c r="I15" s="97"/>
      <c r="J15" s="101"/>
      <c r="K15" s="107" t="s">
        <v>121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120</v>
      </c>
      <c r="L16" s="97"/>
      <c r="M16" s="97"/>
      <c r="N16" s="116"/>
      <c r="O16" s="117">
        <f>W!A305</f>
        <v>14976</v>
      </c>
      <c r="P16" s="102"/>
      <c r="R16" s="98"/>
      <c r="S16" s="109" t="s">
        <v>152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82</v>
      </c>
      <c r="D17" s="97"/>
      <c r="E17" s="97"/>
      <c r="F17" s="97"/>
      <c r="G17" s="21" t="s">
        <v>0</v>
      </c>
      <c r="H17" s="102"/>
      <c r="I17" s="97"/>
      <c r="J17" s="101"/>
      <c r="K17" s="19" t="s">
        <v>118</v>
      </c>
      <c r="L17" s="97"/>
      <c r="M17" s="97"/>
      <c r="N17" s="97"/>
      <c r="O17" s="117">
        <f>W!A306</f>
        <v>274</v>
      </c>
      <c r="P17" s="119">
        <f>W!B307</f>
        <v>0</v>
      </c>
      <c r="R17" s="101"/>
      <c r="S17" s="28" t="s">
        <v>156</v>
      </c>
      <c r="T17" s="97"/>
      <c r="U17" s="114">
        <f>W!A131</f>
        <v>771</v>
      </c>
      <c r="V17" s="115"/>
      <c r="W17" s="114">
        <f>W!A134</f>
        <v>305</v>
      </c>
      <c r="X17" s="108"/>
      <c r="Y17" s="114">
        <f>W!A137</f>
        <v>287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83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119</v>
      </c>
      <c r="L18" s="97"/>
      <c r="M18" s="97"/>
      <c r="N18" s="97"/>
      <c r="O18" s="117">
        <f>W!A307</f>
        <v>13615</v>
      </c>
      <c r="P18" s="102"/>
      <c r="R18" s="101"/>
      <c r="S18" s="123" t="s">
        <v>157</v>
      </c>
      <c r="T18" s="97"/>
      <c r="U18" s="114">
        <f>W!A132</f>
        <v>686</v>
      </c>
      <c r="V18" s="115"/>
      <c r="W18" s="114">
        <f>W!A135</f>
        <v>267</v>
      </c>
      <c r="X18" s="108"/>
      <c r="Y18" s="114">
        <f>W!A138</f>
        <v>256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84</v>
      </c>
      <c r="D19" s="97"/>
      <c r="E19" s="97"/>
      <c r="F19" s="97"/>
      <c r="G19" s="116">
        <f>W!A292</f>
        <v>7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1380</v>
      </c>
      <c r="V19" s="115"/>
      <c r="W19" s="114">
        <f>W!A136</f>
        <v>861</v>
      </c>
      <c r="X19" s="108"/>
      <c r="Y19" s="114">
        <f>W!A139</f>
        <v>527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85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122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86</v>
      </c>
      <c r="D21" s="97"/>
      <c r="E21" s="97"/>
      <c r="F21" s="97"/>
      <c r="G21" s="116">
        <f>W!A294</f>
        <v>7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153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156</v>
      </c>
      <c r="T22" s="97"/>
      <c r="U22" s="114">
        <f>W!A141</f>
        <v>771</v>
      </c>
      <c r="V22" s="115"/>
      <c r="W22" s="114">
        <f>W!A144</f>
        <v>294</v>
      </c>
      <c r="X22" s="108"/>
      <c r="Y22" s="114">
        <f>W!A147</f>
        <v>196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87</v>
      </c>
      <c r="D23" s="97"/>
      <c r="E23" s="97"/>
      <c r="F23" s="116"/>
      <c r="G23" s="116">
        <f>W!A301</f>
        <v>7476</v>
      </c>
      <c r="H23" s="128"/>
      <c r="I23" s="97"/>
      <c r="R23" s="101"/>
      <c r="S23" s="123" t="s">
        <v>157</v>
      </c>
      <c r="T23" s="97"/>
      <c r="U23" s="114">
        <f>W!A142</f>
        <v>490</v>
      </c>
      <c r="V23" s="115"/>
      <c r="W23" s="114">
        <f>W!A145</f>
        <v>196</v>
      </c>
      <c r="X23" s="108"/>
      <c r="Y23" s="114">
        <f>W!A148</f>
        <v>147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88</v>
      </c>
      <c r="D24" s="97"/>
      <c r="E24" s="97"/>
      <c r="F24" s="97"/>
      <c r="G24" s="116">
        <f>W!A302</f>
        <v>155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1380</v>
      </c>
      <c r="V24" s="115"/>
      <c r="W24" s="114">
        <f>W!A146</f>
        <v>834</v>
      </c>
      <c r="X24" s="108"/>
      <c r="Y24" s="114">
        <f>W!A149</f>
        <v>466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90</v>
      </c>
      <c r="G25" s="116">
        <f>W!A303</f>
        <v>7319</v>
      </c>
      <c r="H25" s="102"/>
      <c r="I25" s="97"/>
      <c r="J25" s="101"/>
      <c r="K25" s="34" t="s">
        <v>123</v>
      </c>
      <c r="L25" s="107"/>
      <c r="M25" s="228" t="s">
        <v>124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89</v>
      </c>
      <c r="D26" s="97"/>
      <c r="E26" s="97"/>
      <c r="F26" s="97"/>
      <c r="G26" s="116">
        <f>G19*W!A75-G24</f>
        <v>20</v>
      </c>
      <c r="H26" s="102"/>
      <c r="I26" s="97"/>
      <c r="J26" s="101"/>
      <c r="K26" s="19" t="s">
        <v>129</v>
      </c>
      <c r="L26" s="19"/>
      <c r="M26" s="118">
        <f>W!A321</f>
        <v>2</v>
      </c>
      <c r="N26" s="118">
        <f>W!A322</f>
        <v>3</v>
      </c>
      <c r="O26" s="116">
        <f>IF(W!A327&gt;0,1,0)</f>
        <v>1</v>
      </c>
      <c r="P26" s="131"/>
      <c r="R26" s="98"/>
      <c r="S26" s="109" t="s">
        <v>155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91</v>
      </c>
      <c r="D27" s="97"/>
      <c r="E27" s="97"/>
      <c r="F27" s="97"/>
      <c r="G27" s="132" t="str">
        <f>W!A304</f>
        <v> 84.2</v>
      </c>
      <c r="H27" s="102"/>
      <c r="I27" s="97"/>
      <c r="J27" s="101"/>
      <c r="K27" s="19" t="s">
        <v>125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156</v>
      </c>
      <c r="T27" s="97"/>
      <c r="U27" s="114">
        <f>W!A151</f>
        <v>0</v>
      </c>
      <c r="V27" s="115"/>
      <c r="W27" s="114">
        <f>W!A154</f>
        <v>20</v>
      </c>
      <c r="X27" s="108"/>
      <c r="Y27" s="114">
        <f>W!A157</f>
        <v>77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126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157</v>
      </c>
      <c r="T28" s="97"/>
      <c r="U28" s="114">
        <f>W!A152</f>
        <v>100</v>
      </c>
      <c r="V28" s="115"/>
      <c r="W28" s="114">
        <f>W!A155</f>
        <v>45</v>
      </c>
      <c r="X28" s="108"/>
      <c r="Y28" s="114">
        <f>W!A158</f>
        <v>83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92</v>
      </c>
      <c r="D29" s="107"/>
      <c r="E29" s="107"/>
      <c r="F29" s="97"/>
      <c r="G29" s="97"/>
      <c r="H29" s="102"/>
      <c r="I29" s="97"/>
      <c r="J29" s="101"/>
      <c r="K29" s="19" t="s">
        <v>127</v>
      </c>
      <c r="L29" s="19"/>
      <c r="M29" s="118">
        <f>MAX(M30-M26+M27,0)</f>
        <v>0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98</v>
      </c>
      <c r="D30" s="97"/>
      <c r="E30" s="97"/>
      <c r="F30" s="116"/>
      <c r="G30" s="116">
        <f>W!A311</f>
        <v>0</v>
      </c>
      <c r="H30" s="102"/>
      <c r="I30" s="97"/>
      <c r="J30" s="101"/>
      <c r="K30" s="19" t="s">
        <v>128</v>
      </c>
      <c r="L30" s="19"/>
      <c r="M30" s="122">
        <f>W!A325</f>
        <v>2</v>
      </c>
      <c r="N30" s="122">
        <f>W!A326</f>
        <v>3</v>
      </c>
      <c r="O30" s="133">
        <f>IF(W!A328&gt;0,1,0)</f>
        <v>1</v>
      </c>
      <c r="P30" s="131"/>
      <c r="R30" s="101"/>
      <c r="S30" s="107" t="s">
        <v>154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93</v>
      </c>
      <c r="D31" s="97"/>
      <c r="E31" s="97"/>
      <c r="F31" s="116"/>
      <c r="G31" s="116">
        <f>1000*W!A57+W!A312</f>
        <v>8000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156</v>
      </c>
      <c r="T31" s="97"/>
      <c r="U31" s="114">
        <f>W!A161</f>
        <v>350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94</v>
      </c>
      <c r="D32" s="97"/>
      <c r="E32" s="97"/>
      <c r="F32" s="97"/>
      <c r="G32" s="116">
        <f>W!A313</f>
        <v>22</v>
      </c>
      <c r="H32" s="102"/>
      <c r="I32" s="97"/>
      <c r="M32" s="95" t="s">
        <v>6</v>
      </c>
      <c r="R32" s="101"/>
      <c r="S32" s="123" t="s">
        <v>157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95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270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96</v>
      </c>
      <c r="D34" s="97"/>
      <c r="E34" s="97"/>
      <c r="F34" s="97"/>
      <c r="G34" s="116">
        <f>W!A315</f>
        <v>8022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97</v>
      </c>
      <c r="D35" s="97"/>
      <c r="E35" s="97"/>
      <c r="F35" s="97"/>
      <c r="G35" s="116">
        <f>W!A316</f>
        <v>0</v>
      </c>
      <c r="H35" s="102"/>
      <c r="I35" s="97"/>
      <c r="J35" s="101"/>
      <c r="K35" s="107" t="s">
        <v>130</v>
      </c>
      <c r="L35" s="107"/>
      <c r="M35" s="228" t="s">
        <v>124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101</v>
      </c>
      <c r="D36" s="97"/>
      <c r="E36" s="97"/>
      <c r="F36" s="97"/>
      <c r="G36" s="116"/>
      <c r="H36" s="102"/>
      <c r="I36" s="97"/>
      <c r="J36" s="101"/>
      <c r="K36" s="19" t="s">
        <v>131</v>
      </c>
      <c r="L36" s="97"/>
      <c r="M36" s="114">
        <f>W!A295</f>
        <v>1434</v>
      </c>
      <c r="N36" s="114">
        <f>W!A297</f>
        <v>500</v>
      </c>
      <c r="O36" s="118">
        <f>W!A299</f>
        <v>300</v>
      </c>
      <c r="P36" s="102"/>
      <c r="R36" s="101"/>
      <c r="S36" s="107" t="s">
        <v>158</v>
      </c>
      <c r="T36" s="135"/>
      <c r="U36" s="116">
        <f>W!A171</f>
        <v>95</v>
      </c>
      <c r="V36" s="119">
        <f>W!B171</f>
        <v>0</v>
      </c>
      <c r="W36" s="116">
        <f>W!A172</f>
        <v>44</v>
      </c>
      <c r="X36" s="119">
        <f>W!B172</f>
        <v>0</v>
      </c>
      <c r="Y36" s="116">
        <f>W!A173</f>
        <v>215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99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132</v>
      </c>
      <c r="L37" s="97"/>
      <c r="M37" s="122">
        <f>W!A296</f>
        <v>5</v>
      </c>
      <c r="N37" s="122">
        <f>W!A298</f>
        <v>3</v>
      </c>
      <c r="O37" s="122">
        <f>W!A300</f>
        <v>10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100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102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159</v>
      </c>
      <c r="T39" s="107"/>
      <c r="U39" s="237" t="s">
        <v>363</v>
      </c>
      <c r="V39" s="115"/>
      <c r="W39" s="237" t="s">
        <v>361</v>
      </c>
      <c r="X39" s="108"/>
      <c r="Y39" s="237" t="s">
        <v>362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103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160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105</v>
      </c>
      <c r="D42" s="97"/>
      <c r="E42" s="97"/>
      <c r="F42" s="97"/>
      <c r="G42" s="116">
        <f>W!A318</f>
        <v>10</v>
      </c>
      <c r="H42" s="102"/>
      <c r="I42" s="97"/>
      <c r="J42" s="101"/>
      <c r="K42" s="22" t="s">
        <v>133</v>
      </c>
      <c r="N42" s="21" t="s">
        <v>137</v>
      </c>
      <c r="P42" s="102"/>
      <c r="R42" s="101"/>
      <c r="S42" s="85" t="s">
        <v>164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106</v>
      </c>
      <c r="D43" s="19"/>
      <c r="E43" s="19"/>
      <c r="F43" s="19"/>
      <c r="G43" s="140">
        <f>W!A319</f>
        <v>59373</v>
      </c>
      <c r="H43" s="102"/>
      <c r="I43" s="97"/>
      <c r="J43" s="101"/>
      <c r="K43" s="18" t="s">
        <v>134</v>
      </c>
      <c r="N43" s="141">
        <f>0.00019*50*G10</f>
        <v>8.549999999999999</v>
      </c>
      <c r="P43" s="102"/>
      <c r="R43" s="101"/>
      <c r="S43" s="85" t="s">
        <v>161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104</v>
      </c>
      <c r="D44" s="19"/>
      <c r="E44" s="19"/>
      <c r="F44" s="19"/>
      <c r="G44" s="140">
        <f>100-W!A320/10</f>
        <v>1.2000000000000028</v>
      </c>
      <c r="H44" s="102"/>
      <c r="I44" s="97"/>
      <c r="J44" s="101"/>
      <c r="K44" s="18" t="s">
        <v>135</v>
      </c>
      <c r="N44" s="142">
        <f>0.00052*(6*G25+O18)</f>
        <v>29.915079999999996</v>
      </c>
      <c r="P44" s="102"/>
      <c r="R44" s="101"/>
      <c r="S44" s="85" t="s">
        <v>162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107</v>
      </c>
      <c r="G45" s="95">
        <f>W!A329</f>
        <v>120</v>
      </c>
      <c r="H45" s="102"/>
      <c r="I45" s="97"/>
      <c r="J45" s="101"/>
      <c r="K45" s="18" t="s">
        <v>136</v>
      </c>
      <c r="N45" s="141">
        <f>N43+N44</f>
        <v>38.46507999999999</v>
      </c>
      <c r="P45" s="102"/>
      <c r="R45" s="101"/>
      <c r="S45" s="85" t="s">
        <v>163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368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U33" sqref="U33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0</v>
      </c>
      <c r="F1" s="224" t="s">
        <v>72</v>
      </c>
      <c r="G1" s="95"/>
      <c r="I1" s="15">
        <f>W!A2</f>
        <v>0</v>
      </c>
      <c r="J1" s="95"/>
      <c r="K1" s="95"/>
      <c r="L1" s="95"/>
      <c r="M1" s="225" t="s">
        <v>165</v>
      </c>
      <c r="N1" s="95"/>
      <c r="O1" s="95"/>
      <c r="P1" s="95"/>
      <c r="Q1" s="95"/>
      <c r="S1" s="95"/>
      <c r="U1" s="14" t="s">
        <v>21</v>
      </c>
      <c r="V1" s="15">
        <f>W!A4</f>
        <v>2011</v>
      </c>
      <c r="W1" s="220" t="s">
        <v>26</v>
      </c>
      <c r="X1" s="15">
        <f>W!A5</f>
        <v>3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166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167</v>
      </c>
      <c r="D6" s="153"/>
      <c r="E6" s="153"/>
      <c r="F6" s="159" t="s">
        <v>9</v>
      </c>
      <c r="G6" s="154"/>
      <c r="H6" s="153"/>
      <c r="I6" s="158" t="s">
        <v>190</v>
      </c>
      <c r="J6" s="153"/>
      <c r="K6" s="144"/>
      <c r="L6" s="159" t="s">
        <v>9</v>
      </c>
      <c r="M6" s="155"/>
      <c r="N6" s="144"/>
      <c r="O6" s="158" t="s">
        <v>191</v>
      </c>
      <c r="P6" s="153"/>
      <c r="Q6" s="144"/>
      <c r="R6" s="159" t="s">
        <v>9</v>
      </c>
      <c r="S6" s="155"/>
      <c r="T6" s="144"/>
      <c r="U6" s="158" t="s">
        <v>192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168</v>
      </c>
      <c r="D8" s="144"/>
      <c r="E8" s="144"/>
      <c r="F8" s="160">
        <f>W!A201</f>
        <v>360000</v>
      </c>
      <c r="G8" s="155"/>
      <c r="H8" s="144"/>
      <c r="I8" s="158" t="s">
        <v>193</v>
      </c>
      <c r="J8" s="144"/>
      <c r="K8" s="144"/>
      <c r="L8" s="160">
        <f>W!A241</f>
        <v>2302130</v>
      </c>
      <c r="M8" s="155"/>
      <c r="N8" s="144"/>
      <c r="O8" s="153" t="s">
        <v>219</v>
      </c>
      <c r="P8" s="153"/>
      <c r="Q8" s="144"/>
      <c r="R8" s="144"/>
      <c r="S8" s="155"/>
      <c r="T8" s="144"/>
      <c r="U8" s="161" t="s">
        <v>246</v>
      </c>
      <c r="Y8" s="155"/>
    </row>
    <row r="9" spans="2:25" ht="11.25">
      <c r="B9" s="152"/>
      <c r="C9" s="144" t="s">
        <v>151</v>
      </c>
      <c r="D9" s="144"/>
      <c r="E9" s="144"/>
      <c r="F9" s="160">
        <f>W!A202</f>
        <v>148248</v>
      </c>
      <c r="G9" s="155"/>
      <c r="H9" s="144"/>
      <c r="I9" s="144"/>
      <c r="J9" s="144"/>
      <c r="K9" s="144"/>
      <c r="L9" s="160"/>
      <c r="M9" s="155"/>
      <c r="N9" s="144"/>
      <c r="O9" s="91" t="s">
        <v>221</v>
      </c>
      <c r="Q9" s="163"/>
      <c r="R9" s="163">
        <f>W!A261</f>
        <v>450000</v>
      </c>
      <c r="S9" s="155"/>
      <c r="T9" s="144"/>
      <c r="U9" s="158" t="s">
        <v>247</v>
      </c>
      <c r="V9" s="144"/>
      <c r="W9" s="144"/>
      <c r="X9" s="160">
        <f>W!A221</f>
        <v>2444513</v>
      </c>
      <c r="Y9" s="155"/>
    </row>
    <row r="10" spans="2:25" ht="11.25">
      <c r="B10" s="152"/>
      <c r="C10" s="144" t="s">
        <v>169</v>
      </c>
      <c r="D10" s="144"/>
      <c r="E10" s="144"/>
      <c r="F10" s="160">
        <f>W!A203</f>
        <v>47431</v>
      </c>
      <c r="G10" s="155"/>
      <c r="H10" s="144"/>
      <c r="I10" s="158" t="s">
        <v>194</v>
      </c>
      <c r="J10" s="144"/>
      <c r="K10" s="144"/>
      <c r="L10" s="160">
        <f>W!A242</f>
        <v>54708</v>
      </c>
      <c r="M10" s="155"/>
      <c r="N10" s="144"/>
      <c r="O10" s="158" t="s">
        <v>220</v>
      </c>
      <c r="P10" s="144"/>
      <c r="Q10" s="163"/>
      <c r="R10" s="163">
        <f>W!A262</f>
        <v>450000</v>
      </c>
      <c r="S10" s="155"/>
      <c r="T10" s="144"/>
      <c r="U10" s="158" t="s">
        <v>206</v>
      </c>
      <c r="V10" s="144"/>
      <c r="W10" s="144"/>
      <c r="X10" s="160">
        <f>W!A222</f>
        <v>29365</v>
      </c>
      <c r="Y10" s="155"/>
    </row>
    <row r="11" spans="2:25" ht="11.25">
      <c r="B11" s="152"/>
      <c r="C11" s="144" t="s">
        <v>170</v>
      </c>
      <c r="D11" s="144"/>
      <c r="E11" s="144"/>
      <c r="F11" s="160">
        <f>W!A204</f>
        <v>211698</v>
      </c>
      <c r="G11" s="155"/>
      <c r="H11" s="144"/>
      <c r="I11" s="231" t="s">
        <v>195</v>
      </c>
      <c r="L11" s="160">
        <f>W!A243</f>
        <v>0</v>
      </c>
      <c r="M11" s="155"/>
      <c r="N11" s="144"/>
      <c r="O11" s="158" t="s">
        <v>222</v>
      </c>
      <c r="P11" s="144"/>
      <c r="Q11" s="144"/>
      <c r="R11" s="165">
        <f>W!A263</f>
        <v>1664038</v>
      </c>
      <c r="S11" s="155"/>
      <c r="T11" s="144"/>
      <c r="U11" s="158" t="s">
        <v>263</v>
      </c>
      <c r="V11" s="144"/>
      <c r="W11" s="144"/>
      <c r="X11" s="160">
        <f>W!A223</f>
        <v>2040066</v>
      </c>
      <c r="Y11" s="155"/>
    </row>
    <row r="12" spans="2:25" ht="11.25">
      <c r="B12" s="152"/>
      <c r="C12" s="144" t="s">
        <v>171</v>
      </c>
      <c r="D12" s="144"/>
      <c r="E12" s="144"/>
      <c r="F12" s="160">
        <f>W!A205</f>
        <v>26418</v>
      </c>
      <c r="G12" s="155"/>
      <c r="H12" s="144"/>
      <c r="I12" s="158" t="s">
        <v>196</v>
      </c>
      <c r="J12" s="144"/>
      <c r="K12" s="144"/>
      <c r="L12" s="160">
        <f>W!A244</f>
        <v>286937</v>
      </c>
      <c r="M12" s="155"/>
      <c r="N12" s="144"/>
      <c r="O12" s="158" t="s">
        <v>223</v>
      </c>
      <c r="P12" s="144"/>
      <c r="Q12" s="144"/>
      <c r="R12" s="160">
        <f>SUM(R9:R11)</f>
        <v>2564038</v>
      </c>
      <c r="S12" s="155"/>
      <c r="T12" s="144"/>
      <c r="U12" s="158" t="s">
        <v>248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172</v>
      </c>
      <c r="D13" s="144"/>
      <c r="E13" s="144"/>
      <c r="F13" s="160">
        <f>W!A206</f>
        <v>54487</v>
      </c>
      <c r="G13" s="155"/>
      <c r="H13" s="144"/>
      <c r="I13" s="158" t="s">
        <v>198</v>
      </c>
      <c r="J13" s="144"/>
      <c r="K13" s="144"/>
      <c r="L13" s="160">
        <f>W!A245</f>
        <v>112977</v>
      </c>
      <c r="M13" s="155"/>
      <c r="N13" s="144"/>
      <c r="S13" s="155"/>
      <c r="T13" s="144"/>
      <c r="U13" s="231" t="s">
        <v>366</v>
      </c>
      <c r="X13" s="163">
        <f>X9+X10-X11-X12</f>
        <v>433812</v>
      </c>
      <c r="Y13" s="155"/>
    </row>
    <row r="14" spans="2:25" ht="11.25">
      <c r="B14" s="152"/>
      <c r="C14" s="144" t="s">
        <v>173</v>
      </c>
      <c r="D14" s="144"/>
      <c r="E14" s="144"/>
      <c r="F14" s="160">
        <f>W!A207</f>
        <v>90000</v>
      </c>
      <c r="G14" s="155"/>
      <c r="H14" s="144"/>
      <c r="I14" s="158" t="s">
        <v>197</v>
      </c>
      <c r="J14" s="144"/>
      <c r="K14" s="144"/>
      <c r="L14" s="160">
        <f>W!A246</f>
        <v>304181</v>
      </c>
      <c r="M14" s="155"/>
      <c r="N14" s="144"/>
      <c r="O14" s="161" t="s">
        <v>225</v>
      </c>
      <c r="S14" s="155"/>
      <c r="T14" s="144"/>
      <c r="Y14" s="155"/>
    </row>
    <row r="15" spans="2:25" ht="12.75">
      <c r="B15" s="152"/>
      <c r="C15" s="162" t="s">
        <v>174</v>
      </c>
      <c r="D15" s="144"/>
      <c r="E15" s="144"/>
      <c r="F15" s="160">
        <f>W!A208</f>
        <v>30000</v>
      </c>
      <c r="G15" s="155"/>
      <c r="H15" s="144"/>
      <c r="I15" s="158" t="s">
        <v>199</v>
      </c>
      <c r="J15" s="144"/>
      <c r="K15" s="144"/>
      <c r="L15" s="160">
        <f>W!A247</f>
        <v>152179</v>
      </c>
      <c r="M15" s="155"/>
      <c r="N15" s="144"/>
      <c r="O15" s="158" t="s">
        <v>226</v>
      </c>
      <c r="P15" s="144"/>
      <c r="Q15" s="144"/>
      <c r="R15" s="160">
        <f>W!A265</f>
        <v>59520</v>
      </c>
      <c r="S15" s="155"/>
      <c r="T15" s="144"/>
      <c r="U15" s="161" t="s">
        <v>245</v>
      </c>
      <c r="Y15" s="155"/>
    </row>
    <row r="16" spans="2:25" ht="11.25">
      <c r="B16" s="152"/>
      <c r="C16" s="144" t="s">
        <v>175</v>
      </c>
      <c r="D16" s="144"/>
      <c r="E16" s="144"/>
      <c r="F16" s="160">
        <f>W!A209</f>
        <v>8000</v>
      </c>
      <c r="G16" s="155"/>
      <c r="H16" s="144"/>
      <c r="I16" s="158" t="s">
        <v>201</v>
      </c>
      <c r="J16" s="144"/>
      <c r="K16" s="144"/>
      <c r="L16" s="160">
        <f>W!A248</f>
        <v>4983</v>
      </c>
      <c r="M16" s="155"/>
      <c r="N16" s="144"/>
      <c r="O16" s="231" t="s">
        <v>227</v>
      </c>
      <c r="R16" s="160">
        <f>W!A266</f>
        <v>0</v>
      </c>
      <c r="S16" s="155"/>
      <c r="T16" s="144"/>
      <c r="U16" s="158" t="s">
        <v>249</v>
      </c>
      <c r="V16" s="144"/>
      <c r="W16" s="144"/>
      <c r="X16" s="160">
        <f>W!A225</f>
        <v>0</v>
      </c>
      <c r="Y16" s="155"/>
    </row>
    <row r="17" spans="2:25" ht="11.25">
      <c r="B17" s="152"/>
      <c r="C17" s="144" t="s">
        <v>176</v>
      </c>
      <c r="D17" s="144"/>
      <c r="E17" s="144"/>
      <c r="F17" s="160">
        <f>W!A210</f>
        <v>27125</v>
      </c>
      <c r="G17" s="155"/>
      <c r="H17" s="144"/>
      <c r="I17" s="158" t="s">
        <v>200</v>
      </c>
      <c r="L17" s="160">
        <f>W!A249</f>
        <v>47400</v>
      </c>
      <c r="M17" s="155"/>
      <c r="N17" s="144"/>
      <c r="O17" s="158" t="s">
        <v>228</v>
      </c>
      <c r="P17" s="144"/>
      <c r="Q17" s="144"/>
      <c r="R17" s="160">
        <f>W!A267</f>
        <v>0</v>
      </c>
      <c r="S17" s="155"/>
      <c r="T17" s="144"/>
      <c r="U17" s="158" t="s">
        <v>250</v>
      </c>
      <c r="X17" s="160">
        <f>W!A226</f>
        <v>0</v>
      </c>
      <c r="Y17" s="155"/>
    </row>
    <row r="18" spans="2:25" ht="11.25">
      <c r="B18" s="152"/>
      <c r="C18" s="144" t="s">
        <v>177</v>
      </c>
      <c r="D18" s="144"/>
      <c r="E18" s="144"/>
      <c r="F18" s="160">
        <f>W!A211</f>
        <v>9571</v>
      </c>
      <c r="G18" s="155"/>
      <c r="H18" s="144"/>
      <c r="I18" s="171" t="s">
        <v>202</v>
      </c>
      <c r="J18" s="144"/>
      <c r="K18" s="144"/>
      <c r="L18" s="166">
        <f>W!A250</f>
        <v>59520</v>
      </c>
      <c r="M18" s="155"/>
      <c r="N18" s="144"/>
      <c r="O18" s="158" t="s">
        <v>229</v>
      </c>
      <c r="P18" s="144"/>
      <c r="Q18" s="144"/>
      <c r="R18" s="160">
        <f>W!A268</f>
        <v>910273</v>
      </c>
      <c r="S18" s="155"/>
      <c r="T18" s="144"/>
      <c r="U18" s="158" t="s">
        <v>251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178</v>
      </c>
      <c r="D19" s="144"/>
      <c r="E19" s="144"/>
      <c r="F19" s="160">
        <f>W!A212</f>
        <v>12500</v>
      </c>
      <c r="G19" s="155"/>
      <c r="H19" s="144"/>
      <c r="I19" s="158" t="s">
        <v>203</v>
      </c>
      <c r="J19" s="144"/>
      <c r="K19" s="144"/>
      <c r="L19" s="167">
        <f>W!A251</f>
        <v>903845</v>
      </c>
      <c r="M19" s="155"/>
      <c r="N19" s="144"/>
      <c r="O19" s="158" t="s">
        <v>231</v>
      </c>
      <c r="P19" s="144"/>
      <c r="Q19" s="144"/>
      <c r="R19" s="166">
        <f>W!A269</f>
        <v>2938126</v>
      </c>
      <c r="S19" s="155"/>
      <c r="T19" s="144"/>
      <c r="U19" s="231" t="s">
        <v>252</v>
      </c>
      <c r="X19" s="163">
        <f>X16+X17-X18</f>
        <v>0</v>
      </c>
      <c r="Y19" s="155"/>
    </row>
    <row r="20" spans="2:25" ht="11.25">
      <c r="B20" s="152"/>
      <c r="C20" s="144" t="s">
        <v>179</v>
      </c>
      <c r="D20" s="144"/>
      <c r="E20" s="144"/>
      <c r="F20" s="160">
        <f>W!A213</f>
        <v>4774</v>
      </c>
      <c r="G20" s="155"/>
      <c r="H20" s="144"/>
      <c r="I20" s="158" t="s">
        <v>204</v>
      </c>
      <c r="J20" s="144"/>
      <c r="K20" s="144"/>
      <c r="L20" s="160">
        <f>W!A252</f>
        <v>1398285</v>
      </c>
      <c r="M20" s="155"/>
      <c r="N20" s="144"/>
      <c r="O20" s="231" t="s">
        <v>232</v>
      </c>
      <c r="R20" s="168">
        <f>SUM(R15:R19)</f>
        <v>3907919</v>
      </c>
      <c r="S20" s="155"/>
      <c r="T20" s="144"/>
      <c r="Y20" s="155"/>
    </row>
    <row r="21" spans="2:25" ht="11.25">
      <c r="B21" s="152"/>
      <c r="C21" s="144" t="s">
        <v>180</v>
      </c>
      <c r="D21" s="144"/>
      <c r="E21" s="144"/>
      <c r="F21" s="160">
        <f>W!A214</f>
        <v>9314</v>
      </c>
      <c r="G21" s="155"/>
      <c r="H21" s="144"/>
      <c r="I21" s="158" t="s">
        <v>205</v>
      </c>
      <c r="J21" s="144"/>
      <c r="K21" s="144"/>
      <c r="L21" s="160">
        <f>W!A217</f>
        <v>1174104</v>
      </c>
      <c r="M21" s="155"/>
      <c r="N21" s="144"/>
      <c r="O21" s="158" t="s">
        <v>224</v>
      </c>
      <c r="P21" s="144"/>
      <c r="Q21" s="144"/>
      <c r="R21" s="160">
        <f>R12+R20</f>
        <v>6471957</v>
      </c>
      <c r="S21" s="155"/>
      <c r="T21" s="144"/>
      <c r="U21" s="161" t="s">
        <v>244</v>
      </c>
      <c r="Y21" s="155"/>
    </row>
    <row r="22" spans="2:25" ht="11.25">
      <c r="B22" s="152"/>
      <c r="C22" s="144" t="s">
        <v>181</v>
      </c>
      <c r="D22" s="144"/>
      <c r="E22" s="144"/>
      <c r="F22" s="160">
        <f>W!A215</f>
        <v>115000</v>
      </c>
      <c r="G22" s="155"/>
      <c r="H22" s="144"/>
      <c r="I22" s="158" t="s">
        <v>206</v>
      </c>
      <c r="J22" s="144"/>
      <c r="K22" s="144"/>
      <c r="L22" s="160">
        <f>W!A222</f>
        <v>29365</v>
      </c>
      <c r="M22" s="155"/>
      <c r="N22" s="144"/>
      <c r="S22" s="155"/>
      <c r="T22" s="144"/>
      <c r="U22" s="91" t="s">
        <v>253</v>
      </c>
      <c r="X22" s="160">
        <f>W!A228</f>
        <v>0</v>
      </c>
      <c r="Y22" s="155"/>
    </row>
    <row r="23" spans="2:25" ht="11.25">
      <c r="B23" s="152"/>
      <c r="C23" s="144" t="s">
        <v>182</v>
      </c>
      <c r="D23" s="144"/>
      <c r="E23" s="144"/>
      <c r="F23" s="166">
        <f>W!A216</f>
        <v>19538</v>
      </c>
      <c r="G23" s="155"/>
      <c r="H23" s="144"/>
      <c r="I23" s="158" t="s">
        <v>207</v>
      </c>
      <c r="J23" s="144"/>
      <c r="K23" s="144"/>
      <c r="L23" s="165">
        <f>W!A254</f>
        <v>42669</v>
      </c>
      <c r="M23" s="155"/>
      <c r="N23" s="144"/>
      <c r="O23" s="153" t="s">
        <v>233</v>
      </c>
      <c r="P23" s="144"/>
      <c r="Q23" s="144"/>
      <c r="R23" s="160"/>
      <c r="S23" s="155"/>
      <c r="T23" s="144"/>
      <c r="U23" s="91" t="s">
        <v>254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183</v>
      </c>
      <c r="D24" s="153"/>
      <c r="E24" s="144"/>
      <c r="F24" s="166">
        <f>W!A217</f>
        <v>1174104</v>
      </c>
      <c r="G24" s="155"/>
      <c r="H24" s="144"/>
      <c r="I24" s="231" t="s">
        <v>208</v>
      </c>
      <c r="L24" s="160">
        <f>L20-L21+L22-L23</f>
        <v>210877</v>
      </c>
      <c r="M24" s="155"/>
      <c r="N24" s="144"/>
      <c r="O24" s="158" t="s">
        <v>234</v>
      </c>
      <c r="P24" s="144"/>
      <c r="Q24" s="144"/>
      <c r="R24" s="160">
        <f>W!A271</f>
        <v>0</v>
      </c>
      <c r="S24" s="155"/>
      <c r="T24" s="144"/>
      <c r="U24" s="158" t="s">
        <v>255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209</v>
      </c>
      <c r="J25" s="144"/>
      <c r="K25" s="144"/>
      <c r="L25" s="160">
        <f>W!A225</f>
        <v>0</v>
      </c>
      <c r="M25" s="155"/>
      <c r="N25" s="144"/>
      <c r="O25" s="162" t="s">
        <v>235</v>
      </c>
      <c r="P25" s="144"/>
      <c r="Q25" s="144"/>
      <c r="R25" s="160">
        <f>W!A272</f>
        <v>677051</v>
      </c>
      <c r="S25" s="155"/>
      <c r="T25" s="144"/>
      <c r="U25" s="158" t="s">
        <v>256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184</v>
      </c>
      <c r="D26" s="144"/>
      <c r="E26" s="144"/>
      <c r="F26" s="160"/>
      <c r="G26" s="155"/>
      <c r="H26" s="144"/>
      <c r="I26" s="158" t="s">
        <v>210</v>
      </c>
      <c r="J26" s="144"/>
      <c r="K26" s="144"/>
      <c r="L26" s="166">
        <f>W!A232</f>
        <v>0</v>
      </c>
      <c r="M26" s="155"/>
      <c r="N26" s="144"/>
      <c r="O26" s="158" t="s">
        <v>236</v>
      </c>
      <c r="P26" s="144"/>
      <c r="Q26" s="144"/>
      <c r="R26" s="166">
        <f>W!A273</f>
        <v>0</v>
      </c>
      <c r="S26" s="155"/>
      <c r="T26" s="144"/>
      <c r="U26" s="158" t="s">
        <v>257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186</v>
      </c>
      <c r="D27" s="144"/>
      <c r="E27" s="144"/>
      <c r="F27" s="163">
        <f>L27</f>
        <v>210877</v>
      </c>
      <c r="G27" s="155"/>
      <c r="H27" s="144"/>
      <c r="I27" s="231" t="s">
        <v>211</v>
      </c>
      <c r="J27" s="144"/>
      <c r="K27" s="144"/>
      <c r="L27" s="163">
        <f>L24+L25-L26</f>
        <v>210877</v>
      </c>
      <c r="M27" s="155"/>
      <c r="N27" s="144"/>
      <c r="O27" s="171" t="s">
        <v>242</v>
      </c>
      <c r="P27" s="144"/>
      <c r="Q27" s="144"/>
      <c r="R27" s="160">
        <f>SUM(R24:R26)</f>
        <v>677051</v>
      </c>
      <c r="S27" s="155"/>
      <c r="T27" s="144"/>
      <c r="U27" s="231" t="s">
        <v>258</v>
      </c>
      <c r="X27" s="163">
        <f>X22-X23-X24+X25-X26</f>
        <v>0</v>
      </c>
      <c r="Y27" s="155"/>
    </row>
    <row r="28" spans="2:25" ht="11.25">
      <c r="B28" s="152"/>
      <c r="C28" s="231" t="s">
        <v>185</v>
      </c>
      <c r="D28" s="144"/>
      <c r="E28" s="144"/>
      <c r="F28" s="166">
        <f>W!A240</f>
        <v>486420</v>
      </c>
      <c r="G28" s="155"/>
      <c r="H28" s="144"/>
      <c r="I28" s="158" t="s">
        <v>212</v>
      </c>
      <c r="J28" s="144"/>
      <c r="K28" s="144"/>
      <c r="L28" s="166">
        <f>W!A255</f>
        <v>0</v>
      </c>
      <c r="M28" s="155"/>
      <c r="N28" s="144"/>
      <c r="O28" s="158" t="s">
        <v>237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187</v>
      </c>
      <c r="F29" s="163">
        <f>W!A257</f>
        <v>697297</v>
      </c>
      <c r="G29" s="155"/>
      <c r="H29" s="144"/>
      <c r="I29" s="158" t="s">
        <v>213</v>
      </c>
      <c r="J29" s="144"/>
      <c r="K29" s="144"/>
      <c r="L29" s="160">
        <f>W!A256</f>
        <v>210877</v>
      </c>
      <c r="M29" s="155"/>
      <c r="N29" s="144"/>
      <c r="S29" s="155"/>
      <c r="U29" s="158" t="s">
        <v>259</v>
      </c>
      <c r="V29" s="144"/>
      <c r="W29" s="144"/>
      <c r="X29" s="163">
        <f>W!A233</f>
        <v>433812</v>
      </c>
      <c r="Y29" s="155"/>
    </row>
    <row r="30" spans="2:25" ht="11.25">
      <c r="B30" s="152"/>
      <c r="C30" s="144"/>
      <c r="G30" s="155"/>
      <c r="H30" s="144"/>
      <c r="I30" s="231" t="s">
        <v>214</v>
      </c>
      <c r="L30" s="173">
        <f>IF(R33&gt;0,100*L29/R33,0)</f>
        <v>5.271925</v>
      </c>
      <c r="M30" s="155"/>
      <c r="N30" s="144"/>
      <c r="O30" s="158" t="s">
        <v>243</v>
      </c>
      <c r="P30" s="144"/>
      <c r="Q30" s="144"/>
      <c r="R30" s="160">
        <f>R21-R27-R28</f>
        <v>5794906</v>
      </c>
      <c r="S30" s="155"/>
      <c r="U30" s="231" t="s">
        <v>260</v>
      </c>
      <c r="V30" s="144"/>
      <c r="W30" s="144"/>
      <c r="X30" s="165">
        <f>W!A234</f>
        <v>2504314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230</v>
      </c>
      <c r="X31" s="144">
        <f>R19-R26</f>
        <v>2938126</v>
      </c>
      <c r="Y31" s="155"/>
    </row>
    <row r="32" spans="2:25" ht="11.25">
      <c r="B32" s="152"/>
      <c r="G32" s="155"/>
      <c r="H32" s="144"/>
      <c r="I32" s="171" t="s">
        <v>215</v>
      </c>
      <c r="J32" s="144"/>
      <c r="K32" s="144"/>
      <c r="L32" s="166">
        <f>W!A230</f>
        <v>0</v>
      </c>
      <c r="M32" s="155"/>
      <c r="N32" s="144"/>
      <c r="O32" s="161" t="s">
        <v>238</v>
      </c>
      <c r="S32" s="155"/>
      <c r="U32" s="91" t="s">
        <v>370</v>
      </c>
      <c r="X32" s="163">
        <f>W!A270</f>
        <v>0</v>
      </c>
      <c r="Y32" s="174" t="s">
        <v>10</v>
      </c>
    </row>
    <row r="33" spans="2:25" ht="11.25">
      <c r="B33" s="152"/>
      <c r="C33" s="144" t="s">
        <v>188</v>
      </c>
      <c r="D33" s="144"/>
      <c r="E33" s="144"/>
      <c r="F33" s="160">
        <f>W!A219</f>
        <v>34687</v>
      </c>
      <c r="G33" s="155"/>
      <c r="H33" s="144"/>
      <c r="I33" s="158" t="s">
        <v>217</v>
      </c>
      <c r="J33" s="144"/>
      <c r="K33" s="144"/>
      <c r="L33" s="160">
        <f>L29-L32</f>
        <v>210877</v>
      </c>
      <c r="M33" s="155"/>
      <c r="O33" s="171" t="s">
        <v>239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189</v>
      </c>
      <c r="D34" s="144"/>
      <c r="E34" s="144"/>
      <c r="F34" s="160">
        <f>W!A220</f>
        <v>5322.83</v>
      </c>
      <c r="G34" s="155"/>
      <c r="H34" s="144"/>
      <c r="I34" s="91" t="s">
        <v>218</v>
      </c>
      <c r="J34" s="144"/>
      <c r="K34" s="144"/>
      <c r="L34" s="166">
        <f>W!A260</f>
        <v>1584029</v>
      </c>
      <c r="M34" s="155"/>
      <c r="O34" s="91" t="s">
        <v>241</v>
      </c>
      <c r="R34" s="160">
        <f>W!A276</f>
        <v>0</v>
      </c>
      <c r="S34" s="155"/>
      <c r="U34" s="158" t="s">
        <v>261</v>
      </c>
      <c r="V34" s="144"/>
      <c r="W34" s="144"/>
      <c r="X34" s="163">
        <f>W!A238</f>
        <v>622000</v>
      </c>
      <c r="Y34" s="155"/>
    </row>
    <row r="35" spans="2:25" ht="11.25">
      <c r="B35" s="152"/>
      <c r="C35" s="144"/>
      <c r="G35" s="155"/>
      <c r="I35" s="91" t="s">
        <v>216</v>
      </c>
      <c r="L35" s="163">
        <f>L33+L34</f>
        <v>1794906</v>
      </c>
      <c r="M35" s="155"/>
      <c r="O35" s="158" t="s">
        <v>240</v>
      </c>
      <c r="P35" s="144"/>
      <c r="Q35" s="144"/>
      <c r="R35" s="166">
        <f>R36-R33-R34</f>
        <v>1794906</v>
      </c>
      <c r="S35" s="155"/>
      <c r="U35" s="158" t="s">
        <v>262</v>
      </c>
      <c r="V35" s="144"/>
      <c r="W35" s="144"/>
      <c r="X35" s="163">
        <f>W!A239</f>
        <v>2234000</v>
      </c>
      <c r="Y35" s="155"/>
    </row>
    <row r="36" spans="2:25" ht="11.25">
      <c r="B36" s="152"/>
      <c r="G36" s="155"/>
      <c r="M36" s="155"/>
      <c r="O36" s="158" t="s">
        <v>302</v>
      </c>
      <c r="P36" s="144"/>
      <c r="Q36" s="144"/>
      <c r="R36" s="160">
        <f>W!A277</f>
        <v>5794906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368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358</v>
      </c>
      <c r="C1" s="22"/>
      <c r="F1" s="181"/>
      <c r="G1" s="225" t="s">
        <v>264</v>
      </c>
      <c r="I1" s="14" t="s">
        <v>22</v>
      </c>
      <c r="J1" s="15">
        <f>W!$A1</f>
        <v>0</v>
      </c>
      <c r="K1" s="14" t="s">
        <v>21</v>
      </c>
      <c r="L1" s="15">
        <f>W!$A4</f>
        <v>2011</v>
      </c>
      <c r="M1" s="14" t="s">
        <v>26</v>
      </c>
      <c r="N1" s="226">
        <f>W!$A5</f>
        <v>3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365</v>
      </c>
      <c r="D4" s="107"/>
      <c r="E4" s="107"/>
      <c r="F4" s="97"/>
      <c r="G4" s="35" t="s">
        <v>124</v>
      </c>
      <c r="H4" s="182" t="s">
        <v>3</v>
      </c>
      <c r="I4" s="28" t="s">
        <v>265</v>
      </c>
      <c r="K4" s="97"/>
      <c r="L4" s="97"/>
      <c r="M4" s="97"/>
      <c r="N4" s="102"/>
    </row>
    <row r="5" spans="2:14" ht="13.5">
      <c r="B5" s="101"/>
      <c r="C5" s="127" t="s">
        <v>266</v>
      </c>
      <c r="D5" s="97"/>
      <c r="E5" s="97"/>
      <c r="F5" s="97"/>
      <c r="G5" s="182">
        <f>W!A505</f>
        <v>4117</v>
      </c>
      <c r="H5" s="182">
        <f>W!A506</f>
        <v>4307</v>
      </c>
      <c r="I5" s="182">
        <f>W!A504</f>
        <v>60</v>
      </c>
      <c r="K5" s="108"/>
      <c r="M5" s="97"/>
      <c r="N5" s="102"/>
    </row>
    <row r="6" spans="2:14" ht="13.5">
      <c r="B6" s="101"/>
      <c r="C6" s="127" t="s">
        <v>267</v>
      </c>
      <c r="D6" s="97"/>
      <c r="E6" s="97"/>
      <c r="F6" s="97"/>
      <c r="G6" s="183">
        <f>W!A507/10</f>
        <v>7.2</v>
      </c>
      <c r="H6" s="183">
        <f>W!A508/10</f>
        <v>5.1</v>
      </c>
      <c r="I6" s="184"/>
      <c r="K6" s="108"/>
      <c r="L6" s="116"/>
      <c r="M6" s="97"/>
      <c r="N6" s="102"/>
    </row>
    <row r="7" spans="2:14" ht="12">
      <c r="B7" s="101"/>
      <c r="C7" s="28" t="s">
        <v>268</v>
      </c>
      <c r="D7" s="97"/>
      <c r="E7" s="97"/>
      <c r="F7" s="97"/>
      <c r="G7" s="182">
        <f>W!A509</f>
        <v>1693</v>
      </c>
      <c r="H7" s="182">
        <f>W!A510</f>
        <v>1715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364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269</v>
      </c>
      <c r="D10" s="97"/>
      <c r="E10" s="97"/>
      <c r="F10" s="97"/>
      <c r="G10" s="183">
        <f>W!A501/10</f>
        <v>4.4</v>
      </c>
      <c r="H10" s="183">
        <f>W!A502/10</f>
        <v>3.1</v>
      </c>
      <c r="I10" s="28" t="s">
        <v>270</v>
      </c>
      <c r="J10" s="28"/>
      <c r="K10" s="116"/>
      <c r="L10" s="185">
        <f>W!A511/100</f>
        <v>1.03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271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277</v>
      </c>
      <c r="D15" s="97"/>
      <c r="E15" s="97"/>
      <c r="F15" s="97"/>
      <c r="G15" s="28" t="s">
        <v>139</v>
      </c>
      <c r="H15" s="66" t="s">
        <v>272</v>
      </c>
      <c r="I15" s="35" t="s">
        <v>273</v>
      </c>
      <c r="K15" s="108"/>
      <c r="L15" s="116"/>
      <c r="M15" s="97"/>
      <c r="N15" s="102"/>
    </row>
    <row r="16" spans="2:14" ht="12">
      <c r="B16" s="101"/>
      <c r="C16" s="85" t="s">
        <v>278</v>
      </c>
      <c r="D16" s="97"/>
      <c r="E16" s="97"/>
      <c r="F16" s="97"/>
      <c r="G16" s="227">
        <f>INT(L10*G20/1000)+60</f>
        <v>93</v>
      </c>
      <c r="H16" s="227">
        <f>INT(L10*2*G20/1000)+75</f>
        <v>142</v>
      </c>
      <c r="I16" s="227">
        <f>INT(L10*3*G20/1000)+120</f>
        <v>221</v>
      </c>
      <c r="K16" s="116"/>
      <c r="L16" s="116"/>
      <c r="M16" s="116"/>
      <c r="N16" s="102"/>
    </row>
    <row r="17" spans="2:14" ht="12">
      <c r="B17" s="101"/>
      <c r="C17" s="85" t="s">
        <v>279</v>
      </c>
      <c r="E17" s="97"/>
      <c r="F17" s="97"/>
      <c r="G17" s="227">
        <f>INT(L10*1.5*G20/1000)+60</f>
        <v>110</v>
      </c>
      <c r="H17" s="227">
        <f>INT(L10*1.5*2*G20/1000)+75</f>
        <v>176</v>
      </c>
      <c r="I17" s="227">
        <f>INT(L10*1.5*3*G20/1000)+120</f>
        <v>272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275</v>
      </c>
      <c r="I19" s="35" t="s">
        <v>274</v>
      </c>
      <c r="K19" s="116"/>
      <c r="L19" s="116"/>
      <c r="M19" s="97"/>
      <c r="N19" s="102"/>
    </row>
    <row r="20" spans="2:14" ht="12">
      <c r="B20" s="101"/>
      <c r="C20" s="85" t="s">
        <v>276</v>
      </c>
      <c r="D20" s="97"/>
      <c r="G20" s="187">
        <f>W!A515</f>
        <v>32992.8</v>
      </c>
      <c r="H20" s="187">
        <f>W!A516</f>
        <v>32567.2</v>
      </c>
      <c r="I20" s="187">
        <f>W!A517</f>
        <v>32256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280</v>
      </c>
      <c r="D23" s="97"/>
      <c r="E23" s="97"/>
      <c r="F23" s="188" t="str">
        <f>W!A681</f>
        <v>No Message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 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281</v>
      </c>
      <c r="D32" s="120"/>
      <c r="E32" s="188"/>
      <c r="F32" s="39" t="s">
        <v>72</v>
      </c>
      <c r="G32" s="39" t="s">
        <v>72</v>
      </c>
      <c r="H32" s="39" t="s">
        <v>72</v>
      </c>
      <c r="I32" s="39" t="s">
        <v>72</v>
      </c>
      <c r="J32" s="39" t="s">
        <v>72</v>
      </c>
      <c r="K32" s="39" t="s">
        <v>72</v>
      </c>
      <c r="L32" s="39" t="s">
        <v>72</v>
      </c>
      <c r="M32" s="39" t="s">
        <v>72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282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283</v>
      </c>
      <c r="D35" s="97"/>
      <c r="E35" s="97"/>
      <c r="F35" s="196">
        <f>W!A522/100</f>
        <v>142.8</v>
      </c>
      <c r="G35" s="196">
        <f>W!A542/100</f>
        <v>142.8</v>
      </c>
      <c r="H35" s="196">
        <f>W!A562/100</f>
        <v>142.8</v>
      </c>
      <c r="I35" s="196">
        <f>W!A582/100</f>
        <v>142.8</v>
      </c>
      <c r="J35" s="196">
        <f>W!A602/100</f>
        <v>142.8</v>
      </c>
      <c r="K35" s="196">
        <f>W!A622/100</f>
        <v>142.8</v>
      </c>
      <c r="L35" s="196">
        <f>W!A642/100</f>
        <v>142.8</v>
      </c>
      <c r="M35" s="196">
        <f>W!A662/100</f>
        <v>142.8</v>
      </c>
      <c r="N35" s="195"/>
    </row>
    <row r="36" spans="2:14" ht="12">
      <c r="B36" s="101"/>
      <c r="C36" s="19" t="s">
        <v>284</v>
      </c>
      <c r="D36" s="97"/>
      <c r="E36" s="97"/>
      <c r="F36" s="196">
        <f>W!A523</f>
        <v>5712000</v>
      </c>
      <c r="G36" s="196">
        <f>W!A543</f>
        <v>5712000</v>
      </c>
      <c r="H36" s="196">
        <f>W!A563</f>
        <v>5712000</v>
      </c>
      <c r="I36" s="196">
        <f>W!A583</f>
        <v>5712000</v>
      </c>
      <c r="J36" s="196">
        <f>W!A603</f>
        <v>5712000</v>
      </c>
      <c r="K36" s="196">
        <f>W!A623</f>
        <v>5712000</v>
      </c>
      <c r="L36" s="196">
        <f>W!A643</f>
        <v>5712000</v>
      </c>
      <c r="M36" s="196">
        <f>W!A663</f>
        <v>5712000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285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286</v>
      </c>
      <c r="D39" s="97"/>
      <c r="E39" s="97"/>
      <c r="F39" s="196">
        <f>W!A525</f>
        <v>5712000</v>
      </c>
      <c r="G39" s="196">
        <f>W!A545</f>
        <v>5712000</v>
      </c>
      <c r="H39" s="196">
        <f>W!A565</f>
        <v>5712000</v>
      </c>
      <c r="I39" s="196">
        <f>W!A585</f>
        <v>5712000</v>
      </c>
      <c r="J39" s="196">
        <f>W!A605</f>
        <v>5712000</v>
      </c>
      <c r="K39" s="196">
        <f>W!A625</f>
        <v>5712000</v>
      </c>
      <c r="L39" s="196">
        <f>W!A645</f>
        <v>5712000</v>
      </c>
      <c r="M39" s="196">
        <f>W!A665</f>
        <v>5712000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295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287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291</v>
      </c>
      <c r="D43" s="97"/>
      <c r="E43" s="97"/>
      <c r="F43" s="196">
        <f>W!A526</f>
        <v>360</v>
      </c>
      <c r="G43" s="196">
        <f>W!A546</f>
        <v>360</v>
      </c>
      <c r="H43" s="196">
        <f>W!A566</f>
        <v>360</v>
      </c>
      <c r="I43" s="196">
        <f>W!A586</f>
        <v>360</v>
      </c>
      <c r="J43" s="196">
        <f>W!A606</f>
        <v>360</v>
      </c>
      <c r="K43" s="196">
        <f>W!A626</f>
        <v>360</v>
      </c>
      <c r="L43" s="196">
        <f>W!A646</f>
        <v>360</v>
      </c>
      <c r="M43" s="196">
        <f>W!A666</f>
        <v>360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360</v>
      </c>
      <c r="G44" s="196">
        <f>W!A547</f>
        <v>360</v>
      </c>
      <c r="H44" s="196">
        <f>W!A567</f>
        <v>360</v>
      </c>
      <c r="I44" s="196">
        <f>W!A587</f>
        <v>360</v>
      </c>
      <c r="J44" s="196">
        <f>W!A607</f>
        <v>360</v>
      </c>
      <c r="K44" s="196">
        <f>W!A627</f>
        <v>360</v>
      </c>
      <c r="L44" s="196">
        <f>W!A647</f>
        <v>360</v>
      </c>
      <c r="M44" s="196">
        <f>W!A667</f>
        <v>360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340</v>
      </c>
      <c r="G45" s="196">
        <f>W!A548</f>
        <v>340</v>
      </c>
      <c r="H45" s="196">
        <f>W!A568</f>
        <v>340</v>
      </c>
      <c r="I45" s="196">
        <f>W!A588</f>
        <v>340</v>
      </c>
      <c r="J45" s="196">
        <f>W!A608</f>
        <v>340</v>
      </c>
      <c r="K45" s="196">
        <f>W!A628</f>
        <v>340</v>
      </c>
      <c r="L45" s="196">
        <f>W!A648</f>
        <v>340</v>
      </c>
      <c r="M45" s="196">
        <f>W!A668</f>
        <v>340</v>
      </c>
      <c r="N45" s="195"/>
    </row>
    <row r="46" spans="2:14" ht="12">
      <c r="B46" s="101"/>
      <c r="C46" s="19" t="s">
        <v>292</v>
      </c>
      <c r="D46" s="97"/>
      <c r="E46" s="97"/>
      <c r="F46" s="196">
        <f>W!A529</f>
        <v>610</v>
      </c>
      <c r="G46" s="196">
        <f>W!A549</f>
        <v>610</v>
      </c>
      <c r="H46" s="196">
        <f>W!A569</f>
        <v>610</v>
      </c>
      <c r="I46" s="196">
        <f>W!A589</f>
        <v>610</v>
      </c>
      <c r="J46" s="196">
        <f>W!A609</f>
        <v>610</v>
      </c>
      <c r="K46" s="196">
        <f>W!A629</f>
        <v>610</v>
      </c>
      <c r="L46" s="196">
        <f>W!A649</f>
        <v>610</v>
      </c>
      <c r="M46" s="196">
        <f>W!A669</f>
        <v>610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610</v>
      </c>
      <c r="G47" s="196">
        <f>W!A550</f>
        <v>610</v>
      </c>
      <c r="H47" s="196">
        <f>W!A570</f>
        <v>610</v>
      </c>
      <c r="I47" s="196">
        <f>W!A590</f>
        <v>610</v>
      </c>
      <c r="J47" s="196">
        <f>W!A610</f>
        <v>610</v>
      </c>
      <c r="K47" s="196">
        <f>W!A630</f>
        <v>610</v>
      </c>
      <c r="L47" s="196">
        <f>W!A650</f>
        <v>610</v>
      </c>
      <c r="M47" s="196">
        <f>W!A670</f>
        <v>610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520</v>
      </c>
      <c r="G48" s="196">
        <f>W!A551</f>
        <v>520</v>
      </c>
      <c r="H48" s="196">
        <f>W!A571</f>
        <v>520</v>
      </c>
      <c r="I48" s="196">
        <f>W!A591</f>
        <v>520</v>
      </c>
      <c r="J48" s="196">
        <f>W!A611</f>
        <v>520</v>
      </c>
      <c r="K48" s="196">
        <f>W!A631</f>
        <v>520</v>
      </c>
      <c r="L48" s="196">
        <f>W!A651</f>
        <v>520</v>
      </c>
      <c r="M48" s="196">
        <f>W!A671</f>
        <v>520</v>
      </c>
      <c r="N48" s="195"/>
    </row>
    <row r="49" spans="2:14" ht="12">
      <c r="B49" s="101"/>
      <c r="C49" s="19" t="s">
        <v>293</v>
      </c>
      <c r="D49" s="97"/>
      <c r="E49" s="97"/>
      <c r="F49" s="196">
        <f>W!A532</f>
        <v>850</v>
      </c>
      <c r="G49" s="196">
        <f>W!A552</f>
        <v>850</v>
      </c>
      <c r="H49" s="196">
        <f>W!A572</f>
        <v>850</v>
      </c>
      <c r="I49" s="196">
        <f>W!A592</f>
        <v>850</v>
      </c>
      <c r="J49" s="196">
        <f>W!A612</f>
        <v>850</v>
      </c>
      <c r="K49" s="196">
        <f>W!A632</f>
        <v>850</v>
      </c>
      <c r="L49" s="196">
        <f>W!A652</f>
        <v>850</v>
      </c>
      <c r="M49" s="196">
        <f>W!A672</f>
        <v>850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850</v>
      </c>
      <c r="G50" s="196">
        <f>W!A553</f>
        <v>850</v>
      </c>
      <c r="H50" s="196">
        <f>W!A573</f>
        <v>850</v>
      </c>
      <c r="I50" s="196">
        <f>W!A593</f>
        <v>850</v>
      </c>
      <c r="J50" s="196">
        <f>W!A613</f>
        <v>850</v>
      </c>
      <c r="K50" s="196">
        <f>W!A633</f>
        <v>850</v>
      </c>
      <c r="L50" s="196">
        <f>W!A653</f>
        <v>850</v>
      </c>
      <c r="M50" s="196">
        <f>W!A673</f>
        <v>850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740</v>
      </c>
      <c r="G51" s="196">
        <f>W!A554</f>
        <v>740</v>
      </c>
      <c r="H51" s="196">
        <f>W!A574</f>
        <v>740</v>
      </c>
      <c r="I51" s="196">
        <f>W!A594</f>
        <v>740</v>
      </c>
      <c r="J51" s="196">
        <f>W!A614</f>
        <v>740</v>
      </c>
      <c r="K51" s="196">
        <f>W!A634</f>
        <v>740</v>
      </c>
      <c r="L51" s="196">
        <f>W!A654</f>
        <v>740</v>
      </c>
      <c r="M51" s="196">
        <f>W!A674</f>
        <v>740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288</v>
      </c>
      <c r="D53" s="97"/>
      <c r="E53" s="97"/>
      <c r="F53" s="196">
        <f>W!A535</f>
        <v>82</v>
      </c>
      <c r="G53" s="196">
        <f>W!A555</f>
        <v>82</v>
      </c>
      <c r="H53" s="196">
        <f>W!A575</f>
        <v>82</v>
      </c>
      <c r="I53" s="196">
        <f>W!A595</f>
        <v>82</v>
      </c>
      <c r="J53" s="196">
        <f>W!A615</f>
        <v>82</v>
      </c>
      <c r="K53" s="196">
        <f>W!A635</f>
        <v>82</v>
      </c>
      <c r="L53" s="196">
        <f>W!A655</f>
        <v>82</v>
      </c>
      <c r="M53" s="196">
        <f>W!A675</f>
        <v>82</v>
      </c>
      <c r="N53" s="195"/>
    </row>
    <row r="54" spans="2:14" ht="13.5">
      <c r="B54" s="101"/>
      <c r="C54" s="123" t="s">
        <v>289</v>
      </c>
      <c r="D54" s="97"/>
      <c r="E54" s="97"/>
      <c r="F54" s="196">
        <f>W!A536</f>
        <v>1000</v>
      </c>
      <c r="G54" s="196">
        <f>W!A556</f>
        <v>1000</v>
      </c>
      <c r="H54" s="196">
        <f>W!A576</f>
        <v>1000</v>
      </c>
      <c r="I54" s="196">
        <f>W!A596</f>
        <v>1000</v>
      </c>
      <c r="J54" s="196">
        <f>W!A616</f>
        <v>1000</v>
      </c>
      <c r="K54" s="196">
        <f>W!A636</f>
        <v>1000</v>
      </c>
      <c r="L54" s="196">
        <f>W!A656</f>
        <v>1000</v>
      </c>
      <c r="M54" s="196">
        <f>W!A676</f>
        <v>1000</v>
      </c>
      <c r="N54" s="195"/>
    </row>
    <row r="55" spans="2:14" ht="12">
      <c r="B55" s="101"/>
      <c r="C55" s="97" t="s">
        <v>290</v>
      </c>
      <c r="D55" s="97"/>
      <c r="E55" s="97"/>
      <c r="F55" s="196">
        <f>W!A537</f>
        <v>5</v>
      </c>
      <c r="G55" s="196">
        <f>W!A557</f>
        <v>5</v>
      </c>
      <c r="H55" s="196">
        <f>W!A577</f>
        <v>5</v>
      </c>
      <c r="I55" s="196">
        <f>W!A597</f>
        <v>5</v>
      </c>
      <c r="J55" s="196">
        <f>W!A617</f>
        <v>5</v>
      </c>
      <c r="K55" s="196">
        <f>W!A637</f>
        <v>5</v>
      </c>
      <c r="L55" s="196">
        <f>W!A657</f>
        <v>5</v>
      </c>
      <c r="M55" s="196">
        <f>W!A677</f>
        <v>5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368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294</v>
      </c>
      <c r="I61" s="14" t="s">
        <v>22</v>
      </c>
      <c r="J61" s="15">
        <f>W!$A59</f>
        <v>0</v>
      </c>
      <c r="K61" s="14" t="s">
        <v>21</v>
      </c>
      <c r="L61" s="15">
        <f>W!$A62</f>
        <v>13</v>
      </c>
      <c r="M61" s="14" t="s">
        <v>26</v>
      </c>
      <c r="N61" s="226">
        <f>W!$A63</f>
        <v>13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296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297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298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299</v>
      </c>
      <c r="D67" s="97"/>
      <c r="E67" s="97"/>
      <c r="F67" s="196">
        <f>W!A702</f>
        <v>2564038</v>
      </c>
      <c r="G67" s="196">
        <f>W!A722</f>
        <v>2564038</v>
      </c>
      <c r="H67" s="196">
        <f>W!A742</f>
        <v>2564038</v>
      </c>
      <c r="I67" s="196">
        <f>W!A762</f>
        <v>2564038</v>
      </c>
      <c r="J67" s="196">
        <f>W!A782</f>
        <v>2564038</v>
      </c>
      <c r="K67" s="196">
        <f>W!A802</f>
        <v>2564038</v>
      </c>
      <c r="L67" s="196">
        <f>W!A822</f>
        <v>2564038</v>
      </c>
      <c r="M67" s="196">
        <f>W!A842</f>
        <v>2564038</v>
      </c>
      <c r="N67" s="102"/>
    </row>
    <row r="68" spans="2:14" ht="12">
      <c r="B68" s="101"/>
      <c r="C68" s="19" t="s">
        <v>301</v>
      </c>
      <c r="D68" s="97"/>
      <c r="E68" s="97"/>
      <c r="F68" s="196">
        <f>W!A703</f>
        <v>59520</v>
      </c>
      <c r="G68" s="196">
        <f>W!A723</f>
        <v>59520</v>
      </c>
      <c r="H68" s="196">
        <f>W!A743</f>
        <v>59520</v>
      </c>
      <c r="I68" s="196">
        <f>W!A763</f>
        <v>59520</v>
      </c>
      <c r="J68" s="196">
        <f>W!A783</f>
        <v>59520</v>
      </c>
      <c r="K68" s="196">
        <f>W!A803</f>
        <v>59520</v>
      </c>
      <c r="L68" s="196">
        <f>W!A823</f>
        <v>59520</v>
      </c>
      <c r="M68" s="196">
        <f>W!A843</f>
        <v>59520</v>
      </c>
      <c r="N68" s="102"/>
    </row>
    <row r="69" spans="2:14" ht="12">
      <c r="B69" s="101"/>
      <c r="C69" s="19" t="s">
        <v>229</v>
      </c>
      <c r="D69" s="97"/>
      <c r="E69" s="97"/>
      <c r="F69" s="196">
        <f>W!A704</f>
        <v>910273</v>
      </c>
      <c r="G69" s="196">
        <f>W!A724</f>
        <v>910273</v>
      </c>
      <c r="H69" s="196">
        <f>W!A744</f>
        <v>910273</v>
      </c>
      <c r="I69" s="196">
        <f>W!A764</f>
        <v>910273</v>
      </c>
      <c r="J69" s="196">
        <f>W!A784</f>
        <v>910273</v>
      </c>
      <c r="K69" s="196">
        <f>W!A804</f>
        <v>910273</v>
      </c>
      <c r="L69" s="196">
        <f>W!A824</f>
        <v>910273</v>
      </c>
      <c r="M69" s="196">
        <f>W!A844</f>
        <v>910273</v>
      </c>
      <c r="N69" s="102"/>
    </row>
    <row r="70" spans="2:14" ht="12">
      <c r="B70" s="101"/>
      <c r="C70" s="19" t="s">
        <v>231</v>
      </c>
      <c r="D70" s="97"/>
      <c r="E70" s="97"/>
      <c r="F70" s="196">
        <f>W!A705</f>
        <v>2938126</v>
      </c>
      <c r="G70" s="196">
        <f>W!A725</f>
        <v>2938126</v>
      </c>
      <c r="H70" s="196">
        <f>W!A745</f>
        <v>2938126</v>
      </c>
      <c r="I70" s="196">
        <f>W!A765</f>
        <v>2938126</v>
      </c>
      <c r="J70" s="196">
        <f>W!A785</f>
        <v>2938126</v>
      </c>
      <c r="K70" s="196">
        <f>W!A805</f>
        <v>2938126</v>
      </c>
      <c r="L70" s="196">
        <f>W!A825</f>
        <v>2938126</v>
      </c>
      <c r="M70" s="196">
        <f>W!A845</f>
        <v>2938126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300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234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235</v>
      </c>
      <c r="D74" s="97"/>
      <c r="E74" s="97"/>
      <c r="F74" s="196">
        <f>W!A709</f>
        <v>677051</v>
      </c>
      <c r="G74" s="196">
        <f>W!A729</f>
        <v>677051</v>
      </c>
      <c r="H74" s="196">
        <f>W!A749</f>
        <v>677051</v>
      </c>
      <c r="I74" s="196">
        <f>W!A769</f>
        <v>677051</v>
      </c>
      <c r="J74" s="196">
        <f>W!A789</f>
        <v>677051</v>
      </c>
      <c r="K74" s="196">
        <f>W!A809</f>
        <v>677051</v>
      </c>
      <c r="L74" s="196">
        <f>W!A829</f>
        <v>677051</v>
      </c>
      <c r="M74" s="196">
        <f>W!A849</f>
        <v>677051</v>
      </c>
      <c r="N74" s="102"/>
    </row>
    <row r="75" spans="2:14" ht="12">
      <c r="B75" s="101"/>
      <c r="C75" s="19" t="s">
        <v>236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237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238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239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241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240</v>
      </c>
      <c r="D82" s="97"/>
      <c r="E82" s="97"/>
      <c r="F82" s="196">
        <f>W!A716</f>
        <v>1794906</v>
      </c>
      <c r="G82" s="196">
        <f>W!A736</f>
        <v>1794906</v>
      </c>
      <c r="H82" s="196">
        <f>W!A756</f>
        <v>1794906</v>
      </c>
      <c r="I82" s="196">
        <f>W!A776</f>
        <v>1794906</v>
      </c>
      <c r="J82" s="196">
        <f>W!A796</f>
        <v>1794906</v>
      </c>
      <c r="K82" s="196">
        <f>W!A816</f>
        <v>1794906</v>
      </c>
      <c r="L82" s="196">
        <f>W!A836</f>
        <v>1794906</v>
      </c>
      <c r="M82" s="196">
        <f>W!A856</f>
        <v>1794906</v>
      </c>
      <c r="N82" s="102"/>
    </row>
    <row r="83" spans="2:14" ht="12">
      <c r="B83" s="101"/>
      <c r="C83" s="107" t="s">
        <v>302</v>
      </c>
      <c r="D83" s="97"/>
      <c r="E83" s="97"/>
      <c r="F83" s="196">
        <f aca="true" t="shared" si="0" ref="F83:M83">SUM(F80:F82)</f>
        <v>5794906</v>
      </c>
      <c r="G83" s="196">
        <f t="shared" si="0"/>
        <v>5794906</v>
      </c>
      <c r="H83" s="196">
        <f t="shared" si="0"/>
        <v>5794906</v>
      </c>
      <c r="I83" s="196">
        <f t="shared" si="0"/>
        <v>5794906</v>
      </c>
      <c r="J83" s="196">
        <f t="shared" si="0"/>
        <v>5794906</v>
      </c>
      <c r="K83" s="196">
        <f t="shared" si="0"/>
        <v>5794906</v>
      </c>
      <c r="L83" s="196">
        <f t="shared" si="0"/>
        <v>5794906</v>
      </c>
      <c r="M83" s="196">
        <f t="shared" si="0"/>
        <v>5794906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303</v>
      </c>
      <c r="D88" s="18"/>
      <c r="E88" s="18"/>
      <c r="F88" s="18"/>
      <c r="G88" s="18"/>
      <c r="H88" s="18"/>
      <c r="I88" s="202"/>
      <c r="J88" s="18"/>
      <c r="K88" s="203">
        <f>W!A330</f>
        <v>0</v>
      </c>
      <c r="L88" s="18"/>
      <c r="M88" s="18"/>
      <c r="N88" s="24"/>
    </row>
    <row r="89" spans="2:14" ht="12">
      <c r="B89" s="201"/>
      <c r="C89" s="19"/>
      <c r="D89" s="18" t="s">
        <v>72</v>
      </c>
      <c r="E89" s="18"/>
      <c r="F89" s="194">
        <f>W!A331</f>
        <v>1</v>
      </c>
      <c r="G89" s="194">
        <f>W!A341</f>
        <v>2</v>
      </c>
      <c r="H89" s="194">
        <f>W!A351</f>
        <v>3</v>
      </c>
      <c r="I89" s="194">
        <f>W!A361</f>
        <v>4</v>
      </c>
      <c r="J89" s="194">
        <f>W!A371</f>
        <v>5</v>
      </c>
      <c r="K89" s="194">
        <f>W!A381</f>
        <v>6</v>
      </c>
      <c r="L89" s="194">
        <f>W!A391</f>
        <v>7</v>
      </c>
      <c r="M89" s="194">
        <f>W!A401</f>
        <v>8</v>
      </c>
      <c r="N89" s="24"/>
    </row>
    <row r="90" spans="2:14" ht="12">
      <c r="B90" s="201"/>
      <c r="C90" s="107" t="s">
        <v>304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291</v>
      </c>
      <c r="D91" s="97"/>
      <c r="E91" s="19"/>
      <c r="F91" s="61" t="str">
        <f>W!A332</f>
        <v>  3.6</v>
      </c>
      <c r="G91" s="61" t="str">
        <f>W!A342</f>
        <v>  3.6</v>
      </c>
      <c r="H91" s="61" t="str">
        <f>W!A352</f>
        <v>  3.6</v>
      </c>
      <c r="I91" s="61" t="str">
        <f>W!A362</f>
        <v>  3.6</v>
      </c>
      <c r="J91" s="61" t="str">
        <f>W!A372</f>
        <v>  3.6</v>
      </c>
      <c r="K91" s="61" t="str">
        <f>W!A382</f>
        <v>  3.6</v>
      </c>
      <c r="L91" s="61" t="str">
        <f>W!A392</f>
        <v>  3.6</v>
      </c>
      <c r="M91" s="61" t="str">
        <f>W!A402</f>
        <v>  3.6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 3.8</v>
      </c>
      <c r="G92" s="61" t="str">
        <f>W!A343</f>
        <v>  3.8</v>
      </c>
      <c r="H92" s="61" t="str">
        <f>W!A353</f>
        <v>  3.8</v>
      </c>
      <c r="I92" s="61" t="str">
        <f>W!A363</f>
        <v>  3.8</v>
      </c>
      <c r="J92" s="61" t="str">
        <f>W!A373</f>
        <v>  3.8</v>
      </c>
      <c r="K92" s="61" t="str">
        <f>W!A383</f>
        <v>  3.8</v>
      </c>
      <c r="L92" s="61" t="str">
        <f>W!A393</f>
        <v>  3.8</v>
      </c>
      <c r="M92" s="61" t="str">
        <f>W!A403</f>
        <v>  3.8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 8.3</v>
      </c>
      <c r="G93" s="61" t="str">
        <f>W!A344</f>
        <v>  8.3</v>
      </c>
      <c r="H93" s="61" t="str">
        <f>W!A354</f>
        <v>  8.3</v>
      </c>
      <c r="I93" s="61" t="str">
        <f>W!A364</f>
        <v>  8.3</v>
      </c>
      <c r="J93" s="61" t="str">
        <f>W!A374</f>
        <v>  8.3</v>
      </c>
      <c r="K93" s="61" t="str">
        <f>W!A384</f>
        <v>  8.3</v>
      </c>
      <c r="L93" s="61" t="str">
        <f>W!A394</f>
        <v>  8.3</v>
      </c>
      <c r="M93" s="61" t="str">
        <f>W!A404</f>
        <v>  8.3</v>
      </c>
      <c r="N93" s="24"/>
    </row>
    <row r="94" spans="2:14" ht="12">
      <c r="B94" s="201"/>
      <c r="C94" s="19" t="s">
        <v>292</v>
      </c>
      <c r="D94" s="97"/>
      <c r="E94" s="19"/>
      <c r="F94" s="61" t="str">
        <f>W!A335</f>
        <v>  2.7</v>
      </c>
      <c r="G94" s="61" t="str">
        <f>W!A345</f>
        <v>  2.7</v>
      </c>
      <c r="H94" s="61" t="str">
        <f>W!A355</f>
        <v>  2.7</v>
      </c>
      <c r="I94" s="61" t="str">
        <f>W!A365</f>
        <v>  2.7</v>
      </c>
      <c r="J94" s="61" t="str">
        <f>W!A375</f>
        <v>  2.7</v>
      </c>
      <c r="K94" s="61" t="str">
        <f>W!A385</f>
        <v>  2.7</v>
      </c>
      <c r="L94" s="61" t="str">
        <f>W!A395</f>
        <v>  2.7</v>
      </c>
      <c r="M94" s="61" t="str">
        <f>W!A405</f>
        <v>  2.7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 3.2</v>
      </c>
      <c r="G95" s="61" t="str">
        <f>W!A346</f>
        <v>  3.2</v>
      </c>
      <c r="H95" s="61" t="str">
        <f>W!A356</f>
        <v>  3.2</v>
      </c>
      <c r="I95" s="61" t="str">
        <f>W!A366</f>
        <v>  3.2</v>
      </c>
      <c r="J95" s="61" t="str">
        <f>W!A376</f>
        <v>  3.2</v>
      </c>
      <c r="K95" s="61" t="str">
        <f>W!A386</f>
        <v>  3.2</v>
      </c>
      <c r="L95" s="61" t="str">
        <f>W!A396</f>
        <v>  3.2</v>
      </c>
      <c r="M95" s="61" t="str">
        <f>W!A406</f>
        <v>  3.2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 8.7</v>
      </c>
      <c r="G96" s="61" t="str">
        <f>W!A347</f>
        <v>  8.7</v>
      </c>
      <c r="H96" s="61" t="str">
        <f>W!A357</f>
        <v>  8.7</v>
      </c>
      <c r="I96" s="61" t="str">
        <f>W!A367</f>
        <v>  8.7</v>
      </c>
      <c r="J96" s="61" t="str">
        <f>W!A377</f>
        <v>  8.7</v>
      </c>
      <c r="K96" s="61" t="str">
        <f>W!A387</f>
        <v>  8.7</v>
      </c>
      <c r="L96" s="61" t="str">
        <f>W!A397</f>
        <v>  8.7</v>
      </c>
      <c r="M96" s="61" t="str">
        <f>W!A407</f>
        <v>  8.7</v>
      </c>
      <c r="N96" s="24"/>
    </row>
    <row r="97" spans="2:14" ht="12">
      <c r="B97" s="201"/>
      <c r="C97" s="19" t="s">
        <v>293</v>
      </c>
      <c r="D97" s="97"/>
      <c r="E97" s="19"/>
      <c r="F97" s="61" t="str">
        <f>W!A338</f>
        <v>  5.4</v>
      </c>
      <c r="G97" s="61" t="str">
        <f>W!A348</f>
        <v>  5.4</v>
      </c>
      <c r="H97" s="61" t="str">
        <f>W!A358</f>
        <v>  5.4</v>
      </c>
      <c r="I97" s="61" t="str">
        <f>W!A368</f>
        <v>  5.4</v>
      </c>
      <c r="J97" s="61" t="str">
        <f>W!A378</f>
        <v>  5.4</v>
      </c>
      <c r="K97" s="61" t="str">
        <f>W!A388</f>
        <v>  5.4</v>
      </c>
      <c r="L97" s="61" t="str">
        <f>W!A398</f>
        <v>  5.4</v>
      </c>
      <c r="M97" s="61" t="str">
        <f>W!A408</f>
        <v>  5.4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 6.6</v>
      </c>
      <c r="G98" s="61" t="str">
        <f>W!A349</f>
        <v>  6.6</v>
      </c>
      <c r="H98" s="61" t="str">
        <f>W!A359</f>
        <v>  6.6</v>
      </c>
      <c r="I98" s="61" t="str">
        <f>W!A369</f>
        <v>  6.6</v>
      </c>
      <c r="J98" s="61" t="str">
        <f>W!A379</f>
        <v>  6.6</v>
      </c>
      <c r="K98" s="61" t="str">
        <f>W!A389</f>
        <v>  6.6</v>
      </c>
      <c r="L98" s="61" t="str">
        <f>W!A399</f>
        <v>  6.6</v>
      </c>
      <c r="M98" s="61" t="str">
        <f>W!A409</f>
        <v>  6.6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10.3</v>
      </c>
      <c r="G99" s="61" t="str">
        <f>W!A350</f>
        <v> 10.3</v>
      </c>
      <c r="H99" s="61" t="str">
        <f>W!A360</f>
        <v> 10.3</v>
      </c>
      <c r="I99" s="61" t="str">
        <f>W!A370</f>
        <v> 10.3</v>
      </c>
      <c r="J99" s="61" t="str">
        <f>W!A380</f>
        <v> 10.3</v>
      </c>
      <c r="K99" s="61" t="str">
        <f>W!A390</f>
        <v> 10.3</v>
      </c>
      <c r="L99" s="61" t="str">
        <f>W!A400</f>
        <v> 10.3</v>
      </c>
      <c r="M99" s="61" t="str">
        <f>W!A410</f>
        <v> 10.3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312</v>
      </c>
      <c r="D102" s="19"/>
      <c r="E102" s="19"/>
      <c r="F102" s="19"/>
      <c r="G102" s="19"/>
      <c r="H102" s="19"/>
      <c r="I102" s="44"/>
      <c r="J102" s="19"/>
      <c r="K102" s="39">
        <f>W!A420</f>
        <v>0</v>
      </c>
      <c r="L102" s="19"/>
      <c r="M102" s="19"/>
      <c r="N102" s="24"/>
    </row>
    <row r="103" spans="2:14" ht="12">
      <c r="B103" s="201"/>
      <c r="C103" s="19"/>
      <c r="D103" s="19" t="s">
        <v>72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311</v>
      </c>
      <c r="D104" s="19"/>
      <c r="E104" s="19"/>
      <c r="F104" s="217">
        <f>W!A422</f>
        <v>360000</v>
      </c>
      <c r="G104" s="217">
        <f>W!A429</f>
        <v>360000</v>
      </c>
      <c r="H104" s="217">
        <f>W!A436</f>
        <v>360000</v>
      </c>
      <c r="I104" s="217">
        <f>W!A443</f>
        <v>360000</v>
      </c>
      <c r="J104" s="217">
        <f>W!A450</f>
        <v>360000</v>
      </c>
      <c r="K104" s="217">
        <f>W!A457</f>
        <v>360000</v>
      </c>
      <c r="L104" s="217">
        <f>W!A464</f>
        <v>360000</v>
      </c>
      <c r="M104" s="217">
        <f>W!A471</f>
        <v>360000</v>
      </c>
      <c r="N104" s="24"/>
    </row>
    <row r="105" spans="2:14" ht="12">
      <c r="B105" s="201"/>
      <c r="C105" s="19" t="s">
        <v>305</v>
      </c>
      <c r="D105" s="19"/>
      <c r="E105" s="19"/>
      <c r="F105" s="217">
        <f>W!A423</f>
        <v>90000</v>
      </c>
      <c r="G105" s="217">
        <f>W!A430</f>
        <v>90000</v>
      </c>
      <c r="H105" s="217">
        <f>W!A437</f>
        <v>90000</v>
      </c>
      <c r="I105" s="217">
        <f>W!A444</f>
        <v>90000</v>
      </c>
      <c r="J105" s="217">
        <f>W!A451</f>
        <v>90000</v>
      </c>
      <c r="K105" s="217">
        <f>W!A458</f>
        <v>90000</v>
      </c>
      <c r="L105" s="217">
        <f>W!A465</f>
        <v>90000</v>
      </c>
      <c r="M105" s="217">
        <f>W!A472</f>
        <v>90000</v>
      </c>
      <c r="N105" s="24"/>
    </row>
    <row r="106" spans="2:14" ht="12">
      <c r="B106" s="201"/>
      <c r="C106" s="19" t="s">
        <v>306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307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308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309</v>
      </c>
      <c r="D109" s="19"/>
      <c r="E109" s="19"/>
      <c r="F109" s="197" t="str">
        <f>W!A426</f>
        <v> ****</v>
      </c>
      <c r="G109" s="197" t="str">
        <f>W!A433</f>
        <v> ****</v>
      </c>
      <c r="H109" s="197" t="str">
        <f>W!A440</f>
        <v> ****</v>
      </c>
      <c r="I109" s="197" t="str">
        <f>W!A447</f>
        <v> ****</v>
      </c>
      <c r="J109" s="197" t="str">
        <f>W!A454</f>
        <v> ****</v>
      </c>
      <c r="K109" s="197" t="str">
        <f>W!A461</f>
        <v> ****</v>
      </c>
      <c r="L109" s="197" t="str">
        <f>W!A468</f>
        <v> ****</v>
      </c>
      <c r="M109" s="197" t="str">
        <f>W!A475</f>
        <v> ****</v>
      </c>
      <c r="N109" s="24"/>
    </row>
    <row r="110" spans="2:14" ht="12">
      <c r="B110" s="201"/>
      <c r="C110" s="19" t="s">
        <v>310</v>
      </c>
      <c r="D110" s="19"/>
      <c r="E110" s="19"/>
      <c r="F110" s="197" t="str">
        <f>W!A427</f>
        <v> ****</v>
      </c>
      <c r="G110" s="197" t="str">
        <f>W!A434</f>
        <v> ****</v>
      </c>
      <c r="H110" s="197" t="str">
        <f>W!A441</f>
        <v> ****</v>
      </c>
      <c r="I110" s="197" t="str">
        <f>W!A448</f>
        <v> ****</v>
      </c>
      <c r="J110" s="197" t="str">
        <f>W!A455</f>
        <v> ****</v>
      </c>
      <c r="K110" s="197" t="str">
        <f>W!A462</f>
        <v> ****</v>
      </c>
      <c r="L110" s="197" t="str">
        <f>W!A469</f>
        <v> ****</v>
      </c>
      <c r="M110" s="197" t="str">
        <f>W!A476</f>
        <v> ****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368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B8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9.140625" style="205" customWidth="1"/>
  </cols>
  <sheetData>
    <row r="3" ht="12.75">
      <c r="A3">
        <v>999</v>
      </c>
    </row>
    <row r="4" ht="12.75">
      <c r="A4">
        <v>2011</v>
      </c>
    </row>
    <row r="5" ht="12.75">
      <c r="A5">
        <v>3</v>
      </c>
    </row>
    <row r="6" ht="12.75">
      <c r="A6" t="s">
        <v>314</v>
      </c>
    </row>
    <row r="7" ht="12.75">
      <c r="A7">
        <v>30</v>
      </c>
    </row>
    <row r="8" ht="12.75">
      <c r="A8">
        <v>30</v>
      </c>
    </row>
    <row r="9" ht="12.75">
      <c r="A9">
        <v>30</v>
      </c>
    </row>
    <row r="10" ht="12.75">
      <c r="A10">
        <v>0</v>
      </c>
    </row>
    <row r="11" ht="12.75">
      <c r="A11">
        <v>30</v>
      </c>
    </row>
    <row r="12" ht="12.75">
      <c r="A12">
        <v>30</v>
      </c>
    </row>
    <row r="13" ht="12.75">
      <c r="A13">
        <v>30</v>
      </c>
    </row>
    <row r="14" ht="12.75">
      <c r="A14">
        <v>30</v>
      </c>
    </row>
    <row r="15" ht="12.75">
      <c r="A15">
        <v>30</v>
      </c>
    </row>
    <row r="16" ht="12.75">
      <c r="A16">
        <v>30</v>
      </c>
    </row>
    <row r="17" ht="12.75">
      <c r="A17">
        <v>30</v>
      </c>
    </row>
    <row r="18" ht="12.75">
      <c r="A18">
        <v>30</v>
      </c>
    </row>
    <row r="19" ht="12.75">
      <c r="A19">
        <v>30</v>
      </c>
    </row>
    <row r="20" ht="12.75">
      <c r="A20">
        <v>0</v>
      </c>
    </row>
    <row r="21" ht="12.75">
      <c r="A21">
        <v>360</v>
      </c>
    </row>
    <row r="22" ht="12.75">
      <c r="A22">
        <v>360</v>
      </c>
    </row>
    <row r="23" ht="12.75">
      <c r="A23">
        <v>340</v>
      </c>
    </row>
    <row r="24" ht="12.75">
      <c r="A24">
        <v>610</v>
      </c>
    </row>
    <row r="25" ht="12.75">
      <c r="A25">
        <v>610</v>
      </c>
    </row>
    <row r="26" ht="12.75">
      <c r="A26">
        <v>520</v>
      </c>
    </row>
    <row r="27" ht="12.75">
      <c r="A27">
        <v>850</v>
      </c>
    </row>
    <row r="28" ht="12.75">
      <c r="A28">
        <v>850</v>
      </c>
    </row>
    <row r="29" ht="12.75">
      <c r="A29">
        <v>740</v>
      </c>
    </row>
    <row r="30" ht="12.75">
      <c r="A30">
        <v>0</v>
      </c>
    </row>
    <row r="31" ht="12.75">
      <c r="A31">
        <v>850</v>
      </c>
    </row>
    <row r="32" ht="12.75">
      <c r="A32">
        <v>500</v>
      </c>
    </row>
    <row r="33" ht="12.75">
      <c r="A33">
        <v>1400</v>
      </c>
    </row>
    <row r="34" ht="12.75">
      <c r="A34">
        <v>300</v>
      </c>
    </row>
    <row r="35" ht="12.75">
      <c r="A35">
        <v>200</v>
      </c>
    </row>
    <row r="36" ht="12.75">
      <c r="A36">
        <v>850</v>
      </c>
    </row>
    <row r="37" ht="12.75">
      <c r="A37">
        <v>200</v>
      </c>
    </row>
    <row r="38" ht="12.75">
      <c r="A38">
        <v>150</v>
      </c>
    </row>
    <row r="39" ht="12.75">
      <c r="A39">
        <v>475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30</v>
      </c>
    </row>
    <row r="45" ht="12.75">
      <c r="A45">
        <v>30</v>
      </c>
    </row>
    <row r="46" ht="12.75">
      <c r="A46">
        <v>30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8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13</v>
      </c>
    </row>
    <row r="63" ht="12.75">
      <c r="A63">
        <v>13</v>
      </c>
    </row>
    <row r="64" ht="12.75">
      <c r="A64">
        <v>3</v>
      </c>
    </row>
    <row r="65" ht="12.75">
      <c r="A65">
        <v>13</v>
      </c>
    </row>
    <row r="66" ht="12.75">
      <c r="A66">
        <v>13</v>
      </c>
    </row>
    <row r="67" ht="12.75">
      <c r="A67">
        <v>0</v>
      </c>
    </row>
    <row r="68" ht="12.75">
      <c r="A68">
        <v>11</v>
      </c>
    </row>
    <row r="69" ht="12.75">
      <c r="A69">
        <v>11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25</v>
      </c>
    </row>
    <row r="76" ht="12.75">
      <c r="A76">
        <v>2</v>
      </c>
    </row>
    <row r="77" ht="12.75">
      <c r="A77">
        <v>10</v>
      </c>
    </row>
    <row r="78" ht="12.75">
      <c r="A78">
        <v>30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1000</v>
      </c>
    </row>
    <row r="84" ht="12.75">
      <c r="A84">
        <v>0</v>
      </c>
    </row>
    <row r="85" ht="12.75">
      <c r="A85">
        <v>115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1</v>
      </c>
    </row>
    <row r="98" ht="12.75">
      <c r="A98">
        <v>1</v>
      </c>
    </row>
    <row r="99" ht="12.75">
      <c r="A99">
        <v>2</v>
      </c>
    </row>
    <row r="100" ht="12.75">
      <c r="A100">
        <v>999</v>
      </c>
    </row>
    <row r="101" ht="12.75">
      <c r="A101">
        <v>999</v>
      </c>
    </row>
    <row r="102" ht="12.75">
      <c r="A102">
        <v>96</v>
      </c>
    </row>
    <row r="103" ht="12.75">
      <c r="A103">
        <v>92</v>
      </c>
    </row>
    <row r="104" ht="12.75">
      <c r="A104">
        <v>149</v>
      </c>
    </row>
    <row r="105" ht="12.75">
      <c r="A105" t="s">
        <v>315</v>
      </c>
    </row>
    <row r="106" ht="12.75">
      <c r="A106" t="s">
        <v>316</v>
      </c>
    </row>
    <row r="107" ht="12.75">
      <c r="A107" t="s">
        <v>317</v>
      </c>
    </row>
    <row r="108" ht="12.75">
      <c r="A108">
        <v>2697</v>
      </c>
    </row>
    <row r="109" ht="12.75">
      <c r="A109">
        <v>1324</v>
      </c>
    </row>
    <row r="110" ht="12.75">
      <c r="A110">
        <v>809</v>
      </c>
    </row>
    <row r="111" ht="12.75">
      <c r="A111">
        <v>2780</v>
      </c>
    </row>
    <row r="112" ht="12.75">
      <c r="A112">
        <v>1367</v>
      </c>
    </row>
    <row r="113" ht="12.75">
      <c r="A113">
        <v>836</v>
      </c>
    </row>
    <row r="114" ht="12.75">
      <c r="A114">
        <v>83</v>
      </c>
    </row>
    <row r="115" ht="12.75">
      <c r="A115">
        <v>43</v>
      </c>
    </row>
    <row r="116" ht="12.75">
      <c r="A116">
        <v>27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833</v>
      </c>
    </row>
    <row r="122" ht="12.75">
      <c r="A122">
        <v>490</v>
      </c>
    </row>
    <row r="123" ht="12.75">
      <c r="A123">
        <v>1374</v>
      </c>
    </row>
    <row r="124" ht="12.75">
      <c r="A124">
        <v>294</v>
      </c>
    </row>
    <row r="125" ht="12.75">
      <c r="A125">
        <v>196</v>
      </c>
    </row>
    <row r="126" ht="12.75">
      <c r="A126">
        <v>834</v>
      </c>
    </row>
    <row r="127" ht="12.75">
      <c r="A127">
        <v>196</v>
      </c>
    </row>
    <row r="128" ht="12.75">
      <c r="A128">
        <v>147</v>
      </c>
    </row>
    <row r="129" ht="12.75">
      <c r="A129">
        <v>466</v>
      </c>
    </row>
    <row r="130" ht="12.75">
      <c r="A130">
        <v>999</v>
      </c>
    </row>
    <row r="131" ht="12.75">
      <c r="A131">
        <v>771</v>
      </c>
    </row>
    <row r="132" ht="12.75">
      <c r="A132">
        <v>686</v>
      </c>
    </row>
    <row r="133" ht="12.75">
      <c r="A133">
        <v>1380</v>
      </c>
    </row>
    <row r="134" ht="12.75">
      <c r="A134">
        <v>305</v>
      </c>
    </row>
    <row r="135" ht="12.75">
      <c r="A135">
        <v>267</v>
      </c>
    </row>
    <row r="136" ht="12.75">
      <c r="A136">
        <v>861</v>
      </c>
    </row>
    <row r="137" ht="12.75">
      <c r="A137">
        <v>287</v>
      </c>
    </row>
    <row r="138" ht="12.75">
      <c r="A138">
        <v>256</v>
      </c>
    </row>
    <row r="139" ht="12.75">
      <c r="A139">
        <v>527</v>
      </c>
    </row>
    <row r="140" ht="12.75">
      <c r="A140">
        <v>999</v>
      </c>
    </row>
    <row r="141" ht="12.75">
      <c r="A141">
        <v>771</v>
      </c>
    </row>
    <row r="142" ht="12.75">
      <c r="A142">
        <v>490</v>
      </c>
    </row>
    <row r="143" ht="12.75">
      <c r="A143">
        <v>1380</v>
      </c>
    </row>
    <row r="144" ht="12.75">
      <c r="A144">
        <v>294</v>
      </c>
    </row>
    <row r="145" ht="12.75">
      <c r="A145">
        <v>196</v>
      </c>
    </row>
    <row r="146" ht="12.75">
      <c r="A146">
        <v>834</v>
      </c>
    </row>
    <row r="147" ht="12.75">
      <c r="A147">
        <v>196</v>
      </c>
    </row>
    <row r="148" ht="12.75">
      <c r="A148">
        <v>147</v>
      </c>
    </row>
    <row r="149" ht="12.75">
      <c r="A149">
        <v>466</v>
      </c>
    </row>
    <row r="150" ht="12.75">
      <c r="A150">
        <v>999</v>
      </c>
    </row>
    <row r="151" ht="12.75">
      <c r="A151">
        <v>0</v>
      </c>
    </row>
    <row r="152" ht="12.75">
      <c r="A152">
        <v>100</v>
      </c>
    </row>
    <row r="153" ht="12.75">
      <c r="A153">
        <v>0</v>
      </c>
    </row>
    <row r="154" ht="12.75">
      <c r="A154">
        <v>20</v>
      </c>
    </row>
    <row r="155" ht="12.75">
      <c r="A155">
        <v>45</v>
      </c>
    </row>
    <row r="156" ht="12.75">
      <c r="A156">
        <v>0</v>
      </c>
    </row>
    <row r="157" ht="12.75">
      <c r="A157">
        <v>77</v>
      </c>
    </row>
    <row r="158" ht="12.75">
      <c r="A158">
        <v>83</v>
      </c>
    </row>
    <row r="159" ht="12.75">
      <c r="A159">
        <v>0</v>
      </c>
    </row>
    <row r="160" ht="12.75">
      <c r="A160">
        <v>999</v>
      </c>
    </row>
    <row r="161" ht="12.75">
      <c r="A161">
        <v>350</v>
      </c>
    </row>
    <row r="162" ht="12.75">
      <c r="A162">
        <v>0</v>
      </c>
    </row>
    <row r="163" ht="12.75">
      <c r="A163">
        <v>270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95</v>
      </c>
    </row>
    <row r="172" ht="12.75">
      <c r="A172">
        <v>44</v>
      </c>
    </row>
    <row r="173" ht="12.75">
      <c r="A173">
        <v>215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318</v>
      </c>
    </row>
    <row r="178" ht="12.75">
      <c r="A178" t="s">
        <v>318</v>
      </c>
    </row>
    <row r="179" ht="12.75">
      <c r="A179" t="s">
        <v>319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26</v>
      </c>
    </row>
    <row r="192" ht="12.75">
      <c r="A192">
        <v>48</v>
      </c>
    </row>
    <row r="193" ht="12.75">
      <c r="A193">
        <v>0</v>
      </c>
    </row>
    <row r="194" ht="12.75">
      <c r="A194">
        <v>8</v>
      </c>
    </row>
    <row r="195" ht="12.75">
      <c r="A195">
        <v>0</v>
      </c>
    </row>
    <row r="196" ht="12.75">
      <c r="A196">
        <v>0</v>
      </c>
    </row>
    <row r="197" ht="12.75">
      <c r="A197">
        <v>26</v>
      </c>
    </row>
    <row r="198" ht="12.75">
      <c r="A198">
        <v>48</v>
      </c>
    </row>
    <row r="199" ht="12.75">
      <c r="A199">
        <v>999</v>
      </c>
    </row>
    <row r="200" ht="12.75">
      <c r="A200">
        <v>999</v>
      </c>
    </row>
    <row r="201" ht="12.75">
      <c r="A201">
        <v>360000</v>
      </c>
    </row>
    <row r="202" ht="12.75">
      <c r="A202">
        <v>148248</v>
      </c>
    </row>
    <row r="203" ht="12.75">
      <c r="A203">
        <v>47431</v>
      </c>
    </row>
    <row r="204" ht="12.75">
      <c r="A204">
        <v>211698</v>
      </c>
    </row>
    <row r="205" ht="12.75">
      <c r="A205">
        <v>26418</v>
      </c>
    </row>
    <row r="206" ht="12.75">
      <c r="A206">
        <v>54487</v>
      </c>
    </row>
    <row r="207" ht="12.75">
      <c r="A207">
        <v>90000</v>
      </c>
    </row>
    <row r="208" ht="12.75">
      <c r="A208">
        <v>30000</v>
      </c>
    </row>
    <row r="209" ht="12.75">
      <c r="A209">
        <v>8000</v>
      </c>
    </row>
    <row r="210" ht="12.75">
      <c r="A210">
        <v>27125</v>
      </c>
    </row>
    <row r="211" ht="12.75">
      <c r="A211">
        <v>9571</v>
      </c>
    </row>
    <row r="212" ht="12.75">
      <c r="A212">
        <v>12500</v>
      </c>
    </row>
    <row r="213" ht="12.75">
      <c r="A213">
        <v>4774</v>
      </c>
    </row>
    <row r="214" ht="12.75">
      <c r="A214">
        <v>9314</v>
      </c>
    </row>
    <row r="215" ht="12.75">
      <c r="A215">
        <v>115000</v>
      </c>
    </row>
    <row r="216" ht="12.75">
      <c r="A216">
        <v>19538</v>
      </c>
    </row>
    <row r="217" ht="12.75">
      <c r="A217">
        <v>1174104</v>
      </c>
    </row>
    <row r="218" ht="12.75">
      <c r="A218">
        <v>2444513</v>
      </c>
    </row>
    <row r="219" ht="12.75">
      <c r="A219">
        <v>34687</v>
      </c>
    </row>
    <row r="220" ht="12.75">
      <c r="A220" s="232">
        <v>5322.83</v>
      </c>
    </row>
    <row r="221" ht="12.75">
      <c r="A221">
        <v>2444513</v>
      </c>
    </row>
    <row r="222" ht="12.75">
      <c r="A222">
        <v>29365</v>
      </c>
    </row>
    <row r="223" ht="12.75">
      <c r="A223">
        <v>2040066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433812</v>
      </c>
    </row>
    <row r="234" ht="12.75">
      <c r="A234">
        <v>2504314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622000</v>
      </c>
    </row>
    <row r="239" ht="12.75">
      <c r="A239">
        <v>2234000</v>
      </c>
    </row>
    <row r="240" ht="12.75">
      <c r="A240">
        <v>486420</v>
      </c>
    </row>
    <row r="241" ht="12.75">
      <c r="A241">
        <v>2302130</v>
      </c>
    </row>
    <row r="242" ht="12.75">
      <c r="A242">
        <v>54708</v>
      </c>
    </row>
    <row r="243" ht="12.75">
      <c r="A243">
        <v>0</v>
      </c>
    </row>
    <row r="244" ht="12.75">
      <c r="A244">
        <v>286937</v>
      </c>
    </row>
    <row r="245" ht="12.75">
      <c r="A245">
        <v>112977</v>
      </c>
    </row>
    <row r="246" ht="12.75">
      <c r="A246">
        <v>304181</v>
      </c>
    </row>
    <row r="247" ht="12.75">
      <c r="A247">
        <v>152179</v>
      </c>
    </row>
    <row r="248" ht="12.75">
      <c r="A248">
        <v>4983</v>
      </c>
    </row>
    <row r="249" ht="12.75">
      <c r="A249">
        <v>47400</v>
      </c>
    </row>
    <row r="250" ht="12.75">
      <c r="A250">
        <v>59520</v>
      </c>
    </row>
    <row r="251" ht="12.75">
      <c r="A251">
        <v>903845</v>
      </c>
    </row>
    <row r="252" ht="12.75">
      <c r="A252">
        <v>1398285</v>
      </c>
    </row>
    <row r="253" ht="12.75">
      <c r="A253">
        <v>0</v>
      </c>
    </row>
    <row r="254" ht="12.75">
      <c r="A254">
        <v>42669</v>
      </c>
    </row>
    <row r="255" ht="12.75">
      <c r="A255">
        <v>0</v>
      </c>
    </row>
    <row r="256" ht="12.75">
      <c r="A256">
        <v>210877</v>
      </c>
    </row>
    <row r="257" ht="12.75">
      <c r="A257">
        <v>697297</v>
      </c>
    </row>
    <row r="258" ht="12.75">
      <c r="A258">
        <v>999</v>
      </c>
    </row>
    <row r="259" ht="12.75">
      <c r="A259">
        <v>999</v>
      </c>
    </row>
    <row r="260" ht="12.75">
      <c r="A260">
        <v>1584029</v>
      </c>
    </row>
    <row r="261" ht="12.75">
      <c r="A261">
        <v>450000</v>
      </c>
    </row>
    <row r="262" ht="12.75">
      <c r="A262">
        <v>450000</v>
      </c>
    </row>
    <row r="263" ht="12.75">
      <c r="A263">
        <v>1664038</v>
      </c>
    </row>
    <row r="264" ht="12.75">
      <c r="A264">
        <v>0</v>
      </c>
    </row>
    <row r="265" ht="12.75">
      <c r="A265">
        <v>59520</v>
      </c>
    </row>
    <row r="266" ht="12.75">
      <c r="A266">
        <v>0</v>
      </c>
    </row>
    <row r="267" ht="12.75">
      <c r="A267">
        <v>0</v>
      </c>
    </row>
    <row r="268" ht="12.75">
      <c r="A268">
        <v>910273</v>
      </c>
    </row>
    <row r="269" ht="12.75">
      <c r="A269">
        <v>2938126</v>
      </c>
    </row>
    <row r="270" ht="12.75">
      <c r="A270">
        <v>0</v>
      </c>
    </row>
    <row r="271" ht="12.75">
      <c r="A271">
        <v>0</v>
      </c>
    </row>
    <row r="272" ht="12.75">
      <c r="A272">
        <v>677051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5794906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9000</v>
      </c>
    </row>
    <row r="282" ht="12.75">
      <c r="A282">
        <v>999</v>
      </c>
    </row>
    <row r="283" ht="12.75">
      <c r="A283">
        <v>999</v>
      </c>
    </row>
    <row r="284" ht="12.75">
      <c r="A284">
        <v>900</v>
      </c>
    </row>
    <row r="285" ht="12.75">
      <c r="A285">
        <v>175</v>
      </c>
    </row>
    <row r="286" ht="12.75">
      <c r="A286">
        <v>260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7</v>
      </c>
    </row>
    <row r="293" ht="12.75">
      <c r="A293">
        <v>0</v>
      </c>
    </row>
    <row r="294" ht="12.75">
      <c r="A294">
        <v>7</v>
      </c>
    </row>
    <row r="295" ht="12.75">
      <c r="A295">
        <v>1434</v>
      </c>
    </row>
    <row r="296" ht="12.75">
      <c r="A296">
        <v>5</v>
      </c>
    </row>
    <row r="297" ht="12.75">
      <c r="A297">
        <v>500</v>
      </c>
    </row>
    <row r="298" ht="12.75">
      <c r="A298">
        <v>3</v>
      </c>
    </row>
    <row r="299" ht="12.75">
      <c r="A299">
        <v>300</v>
      </c>
    </row>
    <row r="300" ht="12.75">
      <c r="A300">
        <v>10</v>
      </c>
    </row>
    <row r="301" ht="12.75">
      <c r="A301">
        <v>7476</v>
      </c>
    </row>
    <row r="302" ht="12.75">
      <c r="A302">
        <v>155</v>
      </c>
    </row>
    <row r="303" ht="12.75">
      <c r="A303">
        <v>7319</v>
      </c>
    </row>
    <row r="304" ht="12.75">
      <c r="A304" t="s">
        <v>320</v>
      </c>
    </row>
    <row r="305" ht="12.75">
      <c r="A305">
        <v>14976</v>
      </c>
    </row>
    <row r="306" ht="12.75">
      <c r="A306">
        <v>274</v>
      </c>
    </row>
    <row r="307" ht="12.75">
      <c r="A307">
        <v>13615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22</v>
      </c>
    </row>
    <row r="314" ht="12.75">
      <c r="A314">
        <v>0</v>
      </c>
    </row>
    <row r="315" ht="12.75">
      <c r="A315">
        <v>8022</v>
      </c>
    </row>
    <row r="316" ht="12.75">
      <c r="A316">
        <v>0</v>
      </c>
    </row>
    <row r="317" ht="12.75">
      <c r="A317">
        <v>0</v>
      </c>
    </row>
    <row r="318" ht="12.75">
      <c r="A318">
        <v>10</v>
      </c>
    </row>
    <row r="319" ht="12.75">
      <c r="A319">
        <v>59373</v>
      </c>
    </row>
    <row r="320" ht="12.75">
      <c r="A320">
        <v>988</v>
      </c>
    </row>
    <row r="321" ht="12.75">
      <c r="A321">
        <v>2</v>
      </c>
    </row>
    <row r="322" ht="12.75">
      <c r="A322">
        <v>3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3</v>
      </c>
    </row>
    <row r="327" ht="12.75">
      <c r="A327">
        <v>10</v>
      </c>
    </row>
    <row r="328" ht="12.75">
      <c r="A328">
        <v>10</v>
      </c>
    </row>
    <row r="329" ht="12.75">
      <c r="A329">
        <v>120</v>
      </c>
    </row>
    <row r="330" ht="12.75">
      <c r="A330" s="205"/>
    </row>
    <row r="331" ht="12.75">
      <c r="A331">
        <v>1</v>
      </c>
    </row>
    <row r="332" ht="12.75">
      <c r="A332" t="s">
        <v>321</v>
      </c>
    </row>
    <row r="333" ht="12.75">
      <c r="A333" t="s">
        <v>322</v>
      </c>
    </row>
    <row r="334" ht="12.75">
      <c r="A334" t="s">
        <v>323</v>
      </c>
    </row>
    <row r="335" ht="12.75">
      <c r="A335" t="s">
        <v>324</v>
      </c>
    </row>
    <row r="336" ht="12.75">
      <c r="A336" t="s">
        <v>325</v>
      </c>
    </row>
    <row r="337" ht="12.75">
      <c r="A337" t="s">
        <v>326</v>
      </c>
    </row>
    <row r="338" ht="12.75">
      <c r="A338" t="s">
        <v>327</v>
      </c>
    </row>
    <row r="339" ht="12.75">
      <c r="A339" t="s">
        <v>328</v>
      </c>
    </row>
    <row r="340" ht="12.75">
      <c r="A340" t="s">
        <v>329</v>
      </c>
    </row>
    <row r="341" ht="12.75">
      <c r="A341">
        <v>2</v>
      </c>
    </row>
    <row r="342" ht="12.75">
      <c r="A342" t="s">
        <v>321</v>
      </c>
    </row>
    <row r="343" ht="12.75">
      <c r="A343" t="s">
        <v>322</v>
      </c>
    </row>
    <row r="344" ht="12.75">
      <c r="A344" t="s">
        <v>323</v>
      </c>
    </row>
    <row r="345" ht="12.75">
      <c r="A345" t="s">
        <v>324</v>
      </c>
    </row>
    <row r="346" ht="12.75">
      <c r="A346" t="s">
        <v>325</v>
      </c>
    </row>
    <row r="347" ht="12.75">
      <c r="A347" t="s">
        <v>326</v>
      </c>
    </row>
    <row r="348" ht="12.75">
      <c r="A348" t="s">
        <v>327</v>
      </c>
    </row>
    <row r="349" ht="12.75">
      <c r="A349" t="s">
        <v>328</v>
      </c>
    </row>
    <row r="350" ht="12.75">
      <c r="A350" t="s">
        <v>329</v>
      </c>
    </row>
    <row r="351" ht="12.75">
      <c r="A351">
        <v>3</v>
      </c>
    </row>
    <row r="352" ht="12.75">
      <c r="A352" t="s">
        <v>321</v>
      </c>
    </row>
    <row r="353" ht="12.75">
      <c r="A353" t="s">
        <v>322</v>
      </c>
    </row>
    <row r="354" ht="12.75">
      <c r="A354" t="s">
        <v>323</v>
      </c>
    </row>
    <row r="355" ht="12.75">
      <c r="A355" t="s">
        <v>324</v>
      </c>
    </row>
    <row r="356" ht="12.75">
      <c r="A356" t="s">
        <v>325</v>
      </c>
    </row>
    <row r="357" ht="12.75">
      <c r="A357" t="s">
        <v>326</v>
      </c>
    </row>
    <row r="358" ht="12.75">
      <c r="A358" t="s">
        <v>327</v>
      </c>
    </row>
    <row r="359" ht="12.75">
      <c r="A359" t="s">
        <v>328</v>
      </c>
    </row>
    <row r="360" ht="12.75">
      <c r="A360" t="s">
        <v>329</v>
      </c>
    </row>
    <row r="361" ht="12.75">
      <c r="A361">
        <v>4</v>
      </c>
    </row>
    <row r="362" ht="12.75">
      <c r="A362" t="s">
        <v>321</v>
      </c>
    </row>
    <row r="363" ht="12.75">
      <c r="A363" t="s">
        <v>322</v>
      </c>
    </row>
    <row r="364" ht="12.75">
      <c r="A364" t="s">
        <v>323</v>
      </c>
    </row>
    <row r="365" ht="12.75">
      <c r="A365" t="s">
        <v>324</v>
      </c>
    </row>
    <row r="366" ht="12.75">
      <c r="A366" t="s">
        <v>325</v>
      </c>
    </row>
    <row r="367" ht="12.75">
      <c r="A367" t="s">
        <v>326</v>
      </c>
    </row>
    <row r="368" ht="12.75">
      <c r="A368" t="s">
        <v>327</v>
      </c>
    </row>
    <row r="369" ht="12.75">
      <c r="A369" t="s">
        <v>328</v>
      </c>
    </row>
    <row r="370" ht="12.75">
      <c r="A370" t="s">
        <v>329</v>
      </c>
    </row>
    <row r="371" ht="12.75">
      <c r="A371">
        <v>5</v>
      </c>
    </row>
    <row r="372" ht="12.75">
      <c r="A372" t="s">
        <v>321</v>
      </c>
    </row>
    <row r="373" ht="12.75">
      <c r="A373" t="s">
        <v>322</v>
      </c>
    </row>
    <row r="374" ht="12.75">
      <c r="A374" t="s">
        <v>323</v>
      </c>
    </row>
    <row r="375" ht="12.75">
      <c r="A375" t="s">
        <v>324</v>
      </c>
    </row>
    <row r="376" ht="12.75">
      <c r="A376" t="s">
        <v>325</v>
      </c>
    </row>
    <row r="377" ht="12.75">
      <c r="A377" t="s">
        <v>326</v>
      </c>
    </row>
    <row r="378" ht="12.75">
      <c r="A378" t="s">
        <v>327</v>
      </c>
    </row>
    <row r="379" ht="12.75">
      <c r="A379" t="s">
        <v>328</v>
      </c>
    </row>
    <row r="380" ht="12.75">
      <c r="A380" t="s">
        <v>329</v>
      </c>
    </row>
    <row r="381" ht="12.75">
      <c r="A381">
        <v>6</v>
      </c>
    </row>
    <row r="382" ht="12.75">
      <c r="A382" t="s">
        <v>321</v>
      </c>
    </row>
    <row r="383" ht="12.75">
      <c r="A383" t="s">
        <v>322</v>
      </c>
    </row>
    <row r="384" ht="12.75">
      <c r="A384" t="s">
        <v>323</v>
      </c>
    </row>
    <row r="385" ht="12.75">
      <c r="A385" t="s">
        <v>324</v>
      </c>
    </row>
    <row r="386" ht="12.75">
      <c r="A386" t="s">
        <v>325</v>
      </c>
    </row>
    <row r="387" ht="12.75">
      <c r="A387" t="s">
        <v>326</v>
      </c>
    </row>
    <row r="388" ht="12.75">
      <c r="A388" t="s">
        <v>327</v>
      </c>
    </row>
    <row r="389" ht="12.75">
      <c r="A389" t="s">
        <v>328</v>
      </c>
    </row>
    <row r="390" ht="12.75">
      <c r="A390" t="s">
        <v>329</v>
      </c>
    </row>
    <row r="391" ht="12.75">
      <c r="A391">
        <v>7</v>
      </c>
    </row>
    <row r="392" ht="12.75">
      <c r="A392" t="s">
        <v>321</v>
      </c>
    </row>
    <row r="393" ht="12.75">
      <c r="A393" t="s">
        <v>322</v>
      </c>
    </row>
    <row r="394" ht="12.75">
      <c r="A394" t="s">
        <v>323</v>
      </c>
    </row>
    <row r="395" ht="12.75">
      <c r="A395" t="s">
        <v>324</v>
      </c>
    </row>
    <row r="396" ht="12.75">
      <c r="A396" t="s">
        <v>325</v>
      </c>
    </row>
    <row r="397" ht="12.75">
      <c r="A397" t="s">
        <v>326</v>
      </c>
    </row>
    <row r="398" ht="12.75">
      <c r="A398" t="s">
        <v>327</v>
      </c>
    </row>
    <row r="399" ht="12.75">
      <c r="A399" t="s">
        <v>328</v>
      </c>
    </row>
    <row r="400" ht="12.75">
      <c r="A400" t="s">
        <v>329</v>
      </c>
    </row>
    <row r="401" ht="12.75">
      <c r="A401">
        <v>8</v>
      </c>
    </row>
    <row r="402" ht="12.75">
      <c r="A402" t="s">
        <v>321</v>
      </c>
    </row>
    <row r="403" ht="12.75">
      <c r="A403" t="s">
        <v>322</v>
      </c>
    </row>
    <row r="404" ht="12.75">
      <c r="A404" t="s">
        <v>323</v>
      </c>
    </row>
    <row r="405" ht="12.75">
      <c r="A405" t="s">
        <v>324</v>
      </c>
    </row>
    <row r="406" ht="12.75">
      <c r="A406" t="s">
        <v>325</v>
      </c>
    </row>
    <row r="407" ht="12.75">
      <c r="A407" t="s">
        <v>326</v>
      </c>
    </row>
    <row r="408" ht="12.75">
      <c r="A408" t="s">
        <v>327</v>
      </c>
    </row>
    <row r="409" ht="12.75">
      <c r="A409" t="s">
        <v>328</v>
      </c>
    </row>
    <row r="410" ht="12.75">
      <c r="A410" t="s">
        <v>329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1" ht="12.75">
      <c r="A421">
        <v>1</v>
      </c>
    </row>
    <row r="422" ht="12.75">
      <c r="A422">
        <v>360000</v>
      </c>
    </row>
    <row r="423" ht="12.75">
      <c r="A423">
        <v>90000</v>
      </c>
    </row>
    <row r="424" ht="12.75">
      <c r="A424" s="206" t="s">
        <v>330</v>
      </c>
    </row>
    <row r="425" ht="12.75">
      <c r="A425" s="206" t="s">
        <v>330</v>
      </c>
    </row>
    <row r="426" ht="12.75">
      <c r="A426" s="206" t="s">
        <v>331</v>
      </c>
    </row>
    <row r="427" ht="12.75">
      <c r="A427" s="206" t="s">
        <v>331</v>
      </c>
    </row>
    <row r="428" ht="12.75">
      <c r="A428">
        <v>2</v>
      </c>
    </row>
    <row r="429" ht="12.75">
      <c r="A429">
        <v>360000</v>
      </c>
    </row>
    <row r="430" ht="12.75">
      <c r="A430">
        <v>90000</v>
      </c>
    </row>
    <row r="431" ht="12.75">
      <c r="A431" s="206" t="s">
        <v>330</v>
      </c>
    </row>
    <row r="432" ht="12.75">
      <c r="A432" s="206" t="s">
        <v>330</v>
      </c>
    </row>
    <row r="433" ht="12.75">
      <c r="A433" s="206" t="s">
        <v>331</v>
      </c>
    </row>
    <row r="434" ht="12.75">
      <c r="A434" s="206" t="s">
        <v>331</v>
      </c>
    </row>
    <row r="435" ht="12.75">
      <c r="A435">
        <v>3</v>
      </c>
    </row>
    <row r="436" ht="12.75">
      <c r="A436">
        <v>360000</v>
      </c>
    </row>
    <row r="437" ht="12.75">
      <c r="A437">
        <v>90000</v>
      </c>
    </row>
    <row r="438" ht="12.75">
      <c r="A438" s="206" t="s">
        <v>330</v>
      </c>
    </row>
    <row r="439" ht="12.75">
      <c r="A439" s="206" t="s">
        <v>330</v>
      </c>
    </row>
    <row r="440" ht="12.75">
      <c r="A440" s="206" t="s">
        <v>331</v>
      </c>
    </row>
    <row r="441" ht="12.75">
      <c r="A441" s="206" t="s">
        <v>331</v>
      </c>
    </row>
    <row r="442" ht="12.75">
      <c r="A442">
        <v>4</v>
      </c>
    </row>
    <row r="443" ht="12.75">
      <c r="A443">
        <v>360000</v>
      </c>
    </row>
    <row r="444" ht="12.75">
      <c r="A444">
        <v>90000</v>
      </c>
    </row>
    <row r="445" ht="12.75">
      <c r="A445" s="206" t="s">
        <v>330</v>
      </c>
    </row>
    <row r="446" ht="12.75">
      <c r="A446" s="206" t="s">
        <v>330</v>
      </c>
    </row>
    <row r="447" ht="12.75">
      <c r="A447" s="206" t="s">
        <v>331</v>
      </c>
    </row>
    <row r="448" ht="12.75">
      <c r="A448" s="206" t="s">
        <v>331</v>
      </c>
    </row>
    <row r="449" ht="12.75">
      <c r="A449">
        <v>5</v>
      </c>
    </row>
    <row r="450" ht="12.75">
      <c r="A450">
        <v>360000</v>
      </c>
    </row>
    <row r="451" ht="12.75">
      <c r="A451">
        <v>90000</v>
      </c>
    </row>
    <row r="452" ht="12.75">
      <c r="A452" s="206" t="s">
        <v>330</v>
      </c>
    </row>
    <row r="453" ht="12.75">
      <c r="A453" s="206" t="s">
        <v>330</v>
      </c>
    </row>
    <row r="454" ht="12.75">
      <c r="A454" s="206" t="s">
        <v>331</v>
      </c>
    </row>
    <row r="455" ht="12.75">
      <c r="A455" s="206" t="s">
        <v>331</v>
      </c>
    </row>
    <row r="456" ht="12.75">
      <c r="A456">
        <v>6</v>
      </c>
    </row>
    <row r="457" ht="12.75">
      <c r="A457">
        <v>360000</v>
      </c>
    </row>
    <row r="458" ht="12.75">
      <c r="A458">
        <v>90000</v>
      </c>
    </row>
    <row r="459" ht="12.75">
      <c r="A459" s="206" t="s">
        <v>330</v>
      </c>
    </row>
    <row r="460" ht="12.75">
      <c r="A460" s="206" t="s">
        <v>330</v>
      </c>
    </row>
    <row r="461" ht="12.75">
      <c r="A461" s="206" t="s">
        <v>331</v>
      </c>
    </row>
    <row r="462" ht="12.75">
      <c r="A462" s="206" t="s">
        <v>331</v>
      </c>
    </row>
    <row r="463" ht="12.75">
      <c r="A463">
        <v>7</v>
      </c>
    </row>
    <row r="464" ht="12.75">
      <c r="A464">
        <v>360000</v>
      </c>
    </row>
    <row r="465" ht="12.75">
      <c r="A465">
        <v>90000</v>
      </c>
    </row>
    <row r="466" ht="12.75">
      <c r="A466" s="206" t="s">
        <v>330</v>
      </c>
    </row>
    <row r="467" ht="12.75">
      <c r="A467" s="206" t="s">
        <v>330</v>
      </c>
    </row>
    <row r="468" ht="12.75">
      <c r="A468" s="206" t="s">
        <v>331</v>
      </c>
    </row>
    <row r="469" ht="12.75">
      <c r="A469" s="206" t="s">
        <v>331</v>
      </c>
    </row>
    <row r="470" ht="12.75">
      <c r="A470">
        <v>8</v>
      </c>
    </row>
    <row r="471" ht="12.75">
      <c r="A471">
        <v>360000</v>
      </c>
    </row>
    <row r="472" ht="12.75">
      <c r="A472">
        <v>90000</v>
      </c>
    </row>
    <row r="473" ht="12.75">
      <c r="A473" s="206" t="s">
        <v>330</v>
      </c>
    </row>
    <row r="474" ht="12.75">
      <c r="A474" s="206" t="s">
        <v>330</v>
      </c>
    </row>
    <row r="475" ht="12.75">
      <c r="A475" s="206" t="s">
        <v>331</v>
      </c>
    </row>
    <row r="476" ht="12.75">
      <c r="A476" s="206" t="s">
        <v>331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332</v>
      </c>
    </row>
    <row r="501" ht="12.75">
      <c r="A501">
        <v>44</v>
      </c>
    </row>
    <row r="502" ht="12.75">
      <c r="A502">
        <v>31</v>
      </c>
    </row>
    <row r="503" ht="12.75">
      <c r="A503">
        <v>49</v>
      </c>
    </row>
    <row r="504" ht="12.75">
      <c r="A504">
        <v>60</v>
      </c>
    </row>
    <row r="505" ht="12.75">
      <c r="A505">
        <v>4117</v>
      </c>
    </row>
    <row r="506" ht="12.75">
      <c r="A506">
        <v>4307</v>
      </c>
    </row>
    <row r="507" ht="12.75">
      <c r="A507">
        <v>72</v>
      </c>
    </row>
    <row r="508" ht="12.75">
      <c r="A508">
        <v>51</v>
      </c>
    </row>
    <row r="509" ht="12.75">
      <c r="A509">
        <v>1693</v>
      </c>
    </row>
    <row r="510" ht="12.75">
      <c r="A510">
        <v>1715</v>
      </c>
    </row>
    <row r="511" ht="12.75">
      <c r="A511">
        <v>103</v>
      </c>
    </row>
    <row r="512" ht="12.75">
      <c r="A512">
        <v>999</v>
      </c>
    </row>
    <row r="513" ht="12.75">
      <c r="A513">
        <v>999</v>
      </c>
    </row>
    <row r="514" ht="12.75">
      <c r="A514">
        <v>999</v>
      </c>
    </row>
    <row r="515" ht="12.75">
      <c r="A515" s="232">
        <v>32992.8</v>
      </c>
    </row>
    <row r="516" ht="12.75">
      <c r="A516" s="232">
        <v>32567.2</v>
      </c>
    </row>
    <row r="517" ht="12.75">
      <c r="A517" s="232">
        <v>32256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14280</v>
      </c>
    </row>
    <row r="523" ht="12.75">
      <c r="A523">
        <v>5712000</v>
      </c>
    </row>
    <row r="524" ht="12.75">
      <c r="A524">
        <v>0</v>
      </c>
    </row>
    <row r="525" ht="12.75">
      <c r="A525">
        <v>5712000</v>
      </c>
    </row>
    <row r="526" ht="12.75">
      <c r="A526">
        <v>360</v>
      </c>
    </row>
    <row r="527" ht="12.75">
      <c r="A527">
        <v>360</v>
      </c>
    </row>
    <row r="528" ht="12.75">
      <c r="A528">
        <v>340</v>
      </c>
    </row>
    <row r="529" ht="12.75">
      <c r="A529">
        <v>610</v>
      </c>
    </row>
    <row r="530" ht="12.75">
      <c r="A530">
        <v>610</v>
      </c>
    </row>
    <row r="531" ht="12.75">
      <c r="A531">
        <v>520</v>
      </c>
    </row>
    <row r="532" ht="12.75">
      <c r="A532">
        <v>850</v>
      </c>
    </row>
    <row r="533" ht="12.75">
      <c r="A533">
        <v>850</v>
      </c>
    </row>
    <row r="534" ht="12.75">
      <c r="A534">
        <v>740</v>
      </c>
    </row>
    <row r="535" ht="12.75">
      <c r="A535">
        <v>82</v>
      </c>
    </row>
    <row r="536" ht="12.75">
      <c r="A536">
        <v>1000</v>
      </c>
    </row>
    <row r="537" ht="12.75">
      <c r="A537">
        <v>5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14280</v>
      </c>
    </row>
    <row r="543" ht="12.75">
      <c r="A543">
        <v>5712000</v>
      </c>
    </row>
    <row r="544" ht="12.75">
      <c r="A544">
        <v>0</v>
      </c>
    </row>
    <row r="545" ht="12.75">
      <c r="A545">
        <v>5712000</v>
      </c>
    </row>
    <row r="546" ht="12.75">
      <c r="A546">
        <v>360</v>
      </c>
    </row>
    <row r="547" ht="12.75">
      <c r="A547">
        <v>360</v>
      </c>
    </row>
    <row r="548" ht="12.75">
      <c r="A548">
        <v>340</v>
      </c>
    </row>
    <row r="549" ht="12.75">
      <c r="A549">
        <v>610</v>
      </c>
    </row>
    <row r="550" ht="12.75">
      <c r="A550">
        <v>610</v>
      </c>
    </row>
    <row r="551" ht="12.75">
      <c r="A551">
        <v>520</v>
      </c>
    </row>
    <row r="552" ht="12.75">
      <c r="A552">
        <v>850</v>
      </c>
    </row>
    <row r="553" spans="1:2" ht="12.75">
      <c r="A553">
        <v>850</v>
      </c>
      <c r="B553"/>
    </row>
    <row r="554" spans="1:2" ht="12.75">
      <c r="A554">
        <v>740</v>
      </c>
      <c r="B554"/>
    </row>
    <row r="555" spans="1:2" ht="12.75">
      <c r="A555">
        <v>82</v>
      </c>
      <c r="B555"/>
    </row>
    <row r="556" spans="1:2" ht="12.75">
      <c r="A556">
        <v>1000</v>
      </c>
      <c r="B556"/>
    </row>
    <row r="557" spans="1:2" ht="12.75">
      <c r="A557">
        <v>5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14280</v>
      </c>
    </row>
    <row r="563" ht="12.75">
      <c r="A563">
        <v>5712000</v>
      </c>
    </row>
    <row r="564" ht="12.75">
      <c r="A564">
        <v>0</v>
      </c>
    </row>
    <row r="565" ht="12.75">
      <c r="A565">
        <v>5712000</v>
      </c>
    </row>
    <row r="566" ht="12.75">
      <c r="A566">
        <v>360</v>
      </c>
    </row>
    <row r="567" ht="12.75">
      <c r="A567">
        <v>360</v>
      </c>
    </row>
    <row r="568" ht="12.75">
      <c r="A568">
        <v>340</v>
      </c>
    </row>
    <row r="569" ht="12.75">
      <c r="A569">
        <v>610</v>
      </c>
    </row>
    <row r="570" ht="12.75">
      <c r="A570">
        <v>610</v>
      </c>
    </row>
    <row r="571" ht="12.75">
      <c r="A571">
        <v>520</v>
      </c>
    </row>
    <row r="572" ht="12.75">
      <c r="A572">
        <v>850</v>
      </c>
    </row>
    <row r="573" ht="12.75">
      <c r="A573">
        <v>850</v>
      </c>
    </row>
    <row r="574" ht="12.75">
      <c r="A574">
        <v>740</v>
      </c>
    </row>
    <row r="575" ht="12.75">
      <c r="A575">
        <v>82</v>
      </c>
    </row>
    <row r="576" ht="12.75">
      <c r="A576">
        <v>1000</v>
      </c>
    </row>
    <row r="577" ht="12.75">
      <c r="A577">
        <v>5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14280</v>
      </c>
    </row>
    <row r="583" ht="12.75">
      <c r="A583">
        <v>5712000</v>
      </c>
    </row>
    <row r="584" ht="12.75">
      <c r="A584">
        <v>0</v>
      </c>
    </row>
    <row r="585" ht="12.75">
      <c r="A585">
        <v>5712000</v>
      </c>
    </row>
    <row r="586" ht="12.75">
      <c r="A586">
        <v>360</v>
      </c>
    </row>
    <row r="587" ht="12.75">
      <c r="A587">
        <v>360</v>
      </c>
    </row>
    <row r="588" ht="12.75">
      <c r="A588">
        <v>340</v>
      </c>
    </row>
    <row r="589" ht="12.75">
      <c r="A589">
        <v>610</v>
      </c>
    </row>
    <row r="590" ht="12.75">
      <c r="A590">
        <v>610</v>
      </c>
    </row>
    <row r="591" ht="12.75">
      <c r="A591">
        <v>520</v>
      </c>
    </row>
    <row r="592" ht="12.75">
      <c r="A592">
        <v>850</v>
      </c>
    </row>
    <row r="593" ht="12.75">
      <c r="A593">
        <v>850</v>
      </c>
    </row>
    <row r="594" ht="12.75">
      <c r="A594">
        <v>740</v>
      </c>
    </row>
    <row r="595" ht="12.75">
      <c r="A595">
        <v>82</v>
      </c>
    </row>
    <row r="596" ht="12.75">
      <c r="A596">
        <v>1000</v>
      </c>
    </row>
    <row r="597" ht="12.75">
      <c r="A597">
        <v>5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14280</v>
      </c>
    </row>
    <row r="603" ht="12.75">
      <c r="A603">
        <v>5712000</v>
      </c>
    </row>
    <row r="604" ht="12.75">
      <c r="A604">
        <v>0</v>
      </c>
    </row>
    <row r="605" ht="12.75">
      <c r="A605">
        <v>5712000</v>
      </c>
    </row>
    <row r="606" ht="12.75">
      <c r="A606">
        <v>360</v>
      </c>
    </row>
    <row r="607" ht="12.75">
      <c r="A607">
        <v>360</v>
      </c>
    </row>
    <row r="608" ht="12.75">
      <c r="A608">
        <v>340</v>
      </c>
    </row>
    <row r="609" ht="12.75">
      <c r="A609">
        <v>610</v>
      </c>
    </row>
    <row r="610" ht="12.75">
      <c r="A610">
        <v>610</v>
      </c>
    </row>
    <row r="611" ht="12.75">
      <c r="A611">
        <v>520</v>
      </c>
    </row>
    <row r="612" ht="12.75">
      <c r="A612">
        <v>850</v>
      </c>
    </row>
    <row r="613" ht="12.75">
      <c r="A613">
        <v>850</v>
      </c>
    </row>
    <row r="614" ht="12.75">
      <c r="A614">
        <v>740</v>
      </c>
    </row>
    <row r="615" ht="12.75">
      <c r="A615">
        <v>82</v>
      </c>
    </row>
    <row r="616" ht="12.75">
      <c r="A616">
        <v>1000</v>
      </c>
    </row>
    <row r="617" ht="12.75">
      <c r="A617">
        <v>5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14280</v>
      </c>
    </row>
    <row r="623" ht="12.75">
      <c r="A623">
        <v>5712000</v>
      </c>
    </row>
    <row r="624" ht="12.75">
      <c r="A624">
        <v>0</v>
      </c>
    </row>
    <row r="625" ht="12.75">
      <c r="A625">
        <v>5712000</v>
      </c>
    </row>
    <row r="626" ht="12.75">
      <c r="A626">
        <v>360</v>
      </c>
    </row>
    <row r="627" ht="12.75">
      <c r="A627">
        <v>360</v>
      </c>
    </row>
    <row r="628" ht="12.75">
      <c r="A628">
        <v>340</v>
      </c>
    </row>
    <row r="629" ht="12.75">
      <c r="A629">
        <v>610</v>
      </c>
    </row>
    <row r="630" ht="12.75">
      <c r="A630">
        <v>610</v>
      </c>
    </row>
    <row r="631" ht="12.75">
      <c r="A631">
        <v>520</v>
      </c>
    </row>
    <row r="632" ht="12.75">
      <c r="A632">
        <v>850</v>
      </c>
    </row>
    <row r="633" ht="12.75">
      <c r="A633">
        <v>850</v>
      </c>
    </row>
    <row r="634" ht="12.75">
      <c r="A634">
        <v>740</v>
      </c>
    </row>
    <row r="635" ht="12.75">
      <c r="A635">
        <v>82</v>
      </c>
    </row>
    <row r="636" ht="12.75">
      <c r="A636">
        <v>1000</v>
      </c>
    </row>
    <row r="637" ht="12.75">
      <c r="A637">
        <v>5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14280</v>
      </c>
    </row>
    <row r="643" ht="12.75">
      <c r="A643">
        <v>5712000</v>
      </c>
    </row>
    <row r="644" ht="12.75">
      <c r="A644">
        <v>0</v>
      </c>
    </row>
    <row r="645" ht="12.75">
      <c r="A645">
        <v>5712000</v>
      </c>
    </row>
    <row r="646" ht="12.75">
      <c r="A646">
        <v>360</v>
      </c>
    </row>
    <row r="647" ht="12.75">
      <c r="A647">
        <v>360</v>
      </c>
    </row>
    <row r="648" ht="12.75">
      <c r="A648">
        <v>340</v>
      </c>
    </row>
    <row r="649" ht="12.75">
      <c r="A649">
        <v>610</v>
      </c>
    </row>
    <row r="650" ht="12.75">
      <c r="A650">
        <v>610</v>
      </c>
    </row>
    <row r="651" ht="12.75">
      <c r="A651">
        <v>520</v>
      </c>
    </row>
    <row r="652" ht="12.75">
      <c r="A652">
        <v>850</v>
      </c>
    </row>
    <row r="653" ht="12.75">
      <c r="A653">
        <v>850</v>
      </c>
    </row>
    <row r="654" ht="12.75">
      <c r="A654">
        <v>740</v>
      </c>
    </row>
    <row r="655" ht="12.75">
      <c r="A655">
        <v>82</v>
      </c>
    </row>
    <row r="656" ht="12.75">
      <c r="A656">
        <v>1000</v>
      </c>
    </row>
    <row r="657" ht="12.75">
      <c r="A657">
        <v>5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14280</v>
      </c>
    </row>
    <row r="663" ht="12.75">
      <c r="A663">
        <v>5712000</v>
      </c>
    </row>
    <row r="664" ht="12.75">
      <c r="A664">
        <v>0</v>
      </c>
    </row>
    <row r="665" ht="12.75">
      <c r="A665">
        <v>5712000</v>
      </c>
    </row>
    <row r="666" ht="12.75">
      <c r="A666">
        <v>360</v>
      </c>
    </row>
    <row r="667" ht="12.75">
      <c r="A667">
        <v>360</v>
      </c>
    </row>
    <row r="668" ht="12.75">
      <c r="A668">
        <v>340</v>
      </c>
    </row>
    <row r="669" ht="12.75">
      <c r="A669">
        <v>610</v>
      </c>
    </row>
    <row r="670" ht="12.75">
      <c r="A670">
        <v>610</v>
      </c>
    </row>
    <row r="671" ht="12.75">
      <c r="A671">
        <v>520</v>
      </c>
    </row>
    <row r="672" ht="12.75">
      <c r="A672">
        <v>850</v>
      </c>
    </row>
    <row r="673" ht="12.75">
      <c r="A673">
        <v>850</v>
      </c>
    </row>
    <row r="674" ht="12.75">
      <c r="A674">
        <v>740</v>
      </c>
    </row>
    <row r="675" ht="12.75">
      <c r="A675">
        <v>82</v>
      </c>
    </row>
    <row r="676" ht="12.75">
      <c r="A676">
        <v>1000</v>
      </c>
    </row>
    <row r="677" ht="12.75">
      <c r="A677">
        <v>5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333</v>
      </c>
    </row>
    <row r="682" ht="12.75">
      <c r="A682" t="s">
        <v>6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>
        <v>999</v>
      </c>
    </row>
    <row r="700" ht="12.75">
      <c r="A700" t="s">
        <v>334</v>
      </c>
    </row>
    <row r="701" ht="12.75">
      <c r="A701">
        <v>1</v>
      </c>
    </row>
    <row r="702" ht="12.75">
      <c r="A702">
        <v>2564038</v>
      </c>
    </row>
    <row r="703" ht="12.75">
      <c r="A703">
        <v>59520</v>
      </c>
    </row>
    <row r="704" ht="12.75">
      <c r="A704">
        <v>910273</v>
      </c>
    </row>
    <row r="705" ht="12.75">
      <c r="A705">
        <v>2938126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677051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1794906</v>
      </c>
    </row>
    <row r="717" ht="12.75">
      <c r="A717">
        <v>5794906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2564038</v>
      </c>
    </row>
    <row r="723" ht="12.75">
      <c r="A723">
        <v>59520</v>
      </c>
    </row>
    <row r="724" ht="12.75">
      <c r="A724">
        <v>910273</v>
      </c>
    </row>
    <row r="725" ht="12.75">
      <c r="A725">
        <v>2938126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677051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1794906</v>
      </c>
    </row>
    <row r="737" ht="12.75">
      <c r="A737">
        <v>5794906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2564038</v>
      </c>
    </row>
    <row r="743" ht="12.75">
      <c r="A743">
        <v>59520</v>
      </c>
    </row>
    <row r="744" ht="12.75">
      <c r="A744">
        <v>910273</v>
      </c>
    </row>
    <row r="745" ht="12.75">
      <c r="A745">
        <v>2938126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677051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1794906</v>
      </c>
    </row>
    <row r="757" ht="12.75">
      <c r="A757">
        <v>5794906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2564038</v>
      </c>
    </row>
    <row r="763" ht="12.75">
      <c r="A763">
        <v>59520</v>
      </c>
    </row>
    <row r="764" ht="12.75">
      <c r="A764">
        <v>910273</v>
      </c>
    </row>
    <row r="765" ht="12.75">
      <c r="A765">
        <v>2938126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677051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1794906</v>
      </c>
    </row>
    <row r="777" ht="12.75">
      <c r="A777">
        <v>5794906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2564038</v>
      </c>
    </row>
    <row r="783" ht="12.75">
      <c r="A783">
        <v>59520</v>
      </c>
    </row>
    <row r="784" ht="12.75">
      <c r="A784">
        <v>910273</v>
      </c>
    </row>
    <row r="785" ht="12.75">
      <c r="A785">
        <v>2938126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677051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1794906</v>
      </c>
    </row>
    <row r="797" ht="12.75">
      <c r="A797">
        <v>5794906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2564038</v>
      </c>
    </row>
    <row r="803" ht="12.75">
      <c r="A803">
        <v>59520</v>
      </c>
    </row>
    <row r="804" ht="12.75">
      <c r="A804">
        <v>910273</v>
      </c>
    </row>
    <row r="805" ht="12.75">
      <c r="A805">
        <v>2938126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677051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1794906</v>
      </c>
    </row>
    <row r="817" ht="12.75">
      <c r="A817">
        <v>5794906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2564038</v>
      </c>
    </row>
    <row r="823" ht="12.75">
      <c r="A823">
        <v>59520</v>
      </c>
    </row>
    <row r="824" ht="12.75">
      <c r="A824">
        <v>910273</v>
      </c>
    </row>
    <row r="825" ht="12.75">
      <c r="A825">
        <v>2938126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677051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1794906</v>
      </c>
    </row>
    <row r="837" ht="12.75">
      <c r="A837">
        <v>5794906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2564038</v>
      </c>
    </row>
    <row r="843" ht="12.75">
      <c r="A843">
        <v>59520</v>
      </c>
    </row>
    <row r="844" ht="12.75">
      <c r="A844">
        <v>910273</v>
      </c>
    </row>
    <row r="845" ht="12.75">
      <c r="A845">
        <v>2938126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677051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1794906</v>
      </c>
    </row>
    <row r="857" ht="12.75">
      <c r="A857">
        <v>5794906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User</cp:lastModifiedBy>
  <cp:lastPrinted>2013-04-15T11:39:43Z</cp:lastPrinted>
  <dcterms:created xsi:type="dcterms:W3CDTF">2009-10-13T08:17:42Z</dcterms:created>
  <dcterms:modified xsi:type="dcterms:W3CDTF">2015-09-02T10:15:21Z</dcterms:modified>
  <cp:category/>
  <cp:version/>
  <cp:contentType/>
  <cp:contentStatus/>
  <cp:revision>1</cp:revision>
</cp:coreProperties>
</file>